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delko\Desktop\Rozpočty PO 2024\Rozpočty PO 2024 - návrh MZ 31122023\Rozpočet 28022024 ZM podklady Eva\"/>
    </mc:Choice>
  </mc:AlternateContent>
  <bookViews>
    <workbookView xWindow="0" yWindow="0" windowWidth="28800" windowHeight="11835" tabRatio="500" activeTab="1"/>
  </bookViews>
  <sheets>
    <sheet name="rozpočet měkis 2024" sheetId="1" r:id="rId1"/>
    <sheet name="rozpočet soubory 2024" sheetId="2" r:id="rId2"/>
    <sheet name="investice " sheetId="3" r:id="rId3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5" i="2" l="1"/>
  <c r="D42" i="2"/>
  <c r="J35" i="2"/>
  <c r="K35" i="2"/>
  <c r="L35" i="2"/>
  <c r="M35" i="2"/>
  <c r="N35" i="2"/>
  <c r="I35" i="2"/>
  <c r="G33" i="2" l="1"/>
  <c r="H33" i="2"/>
  <c r="W41" i="1" s="1"/>
  <c r="C33" i="2"/>
  <c r="J42" i="1" l="1"/>
  <c r="J43" i="1"/>
  <c r="K43" i="1"/>
  <c r="C42" i="1"/>
  <c r="J31" i="1"/>
  <c r="K31" i="1"/>
  <c r="C31" i="1"/>
  <c r="J20" i="1"/>
  <c r="K20" i="1"/>
  <c r="C20" i="1"/>
  <c r="O21" i="3" l="1"/>
  <c r="N21" i="3"/>
  <c r="M21" i="3"/>
  <c r="L21" i="3"/>
  <c r="K21" i="3"/>
  <c r="J21" i="3"/>
  <c r="I21" i="3"/>
  <c r="H21" i="3"/>
  <c r="F21" i="3"/>
  <c r="E21" i="3"/>
  <c r="D21" i="3"/>
  <c r="C21" i="3"/>
  <c r="Q20" i="3"/>
  <c r="P20" i="3"/>
  <c r="G20" i="3"/>
  <c r="Q19" i="3"/>
  <c r="P19" i="3"/>
  <c r="G19" i="3"/>
  <c r="Q18" i="3"/>
  <c r="P18" i="3"/>
  <c r="G18" i="3"/>
  <c r="P17" i="3"/>
  <c r="G17" i="3"/>
  <c r="Q16" i="3"/>
  <c r="Q21" i="3" s="1"/>
  <c r="P16" i="3"/>
  <c r="P21" i="3" s="1"/>
  <c r="G16" i="3"/>
  <c r="G15" i="3"/>
  <c r="G21" i="3" s="1"/>
  <c r="O14" i="3"/>
  <c r="N14" i="3"/>
  <c r="M14" i="3"/>
  <c r="L14" i="3"/>
  <c r="K14" i="3"/>
  <c r="J14" i="3"/>
  <c r="I14" i="3"/>
  <c r="H14" i="3"/>
  <c r="F14" i="3"/>
  <c r="E14" i="3"/>
  <c r="D14" i="3"/>
  <c r="C14" i="3"/>
  <c r="Q13" i="3"/>
  <c r="P13" i="3"/>
  <c r="Q12" i="3"/>
  <c r="P12" i="3"/>
  <c r="Q11" i="3"/>
  <c r="P11" i="3"/>
  <c r="G11" i="3"/>
  <c r="Q10" i="3"/>
  <c r="P10" i="3"/>
  <c r="G10" i="3"/>
  <c r="Q9" i="3"/>
  <c r="P9" i="3"/>
  <c r="G9" i="3"/>
  <c r="Q8" i="3"/>
  <c r="P8" i="3"/>
  <c r="G8" i="3"/>
  <c r="Q7" i="3"/>
  <c r="P7" i="3"/>
  <c r="G7" i="3"/>
  <c r="N45" i="2"/>
  <c r="M45" i="2"/>
  <c r="L45" i="2"/>
  <c r="J45" i="2"/>
  <c r="H44" i="2"/>
  <c r="W54" i="1" s="1"/>
  <c r="G44" i="2"/>
  <c r="V54" i="1" s="1"/>
  <c r="J54" i="1" s="1"/>
  <c r="H43" i="2"/>
  <c r="G43" i="2"/>
  <c r="C43" i="2" s="1"/>
  <c r="I53" i="1" s="1"/>
  <c r="C53" i="1" s="1"/>
  <c r="H42" i="2"/>
  <c r="K52" i="1" s="1"/>
  <c r="D45" i="2"/>
  <c r="H41" i="2"/>
  <c r="W51" i="1" s="1"/>
  <c r="K51" i="1" s="1"/>
  <c r="G41" i="2"/>
  <c r="C41" i="2"/>
  <c r="H40" i="2"/>
  <c r="G40" i="2"/>
  <c r="C40" i="2"/>
  <c r="H39" i="2"/>
  <c r="W49" i="1" s="1"/>
  <c r="K49" i="1" s="1"/>
  <c r="G39" i="2"/>
  <c r="V49" i="1" s="1"/>
  <c r="J49" i="1" s="1"/>
  <c r="C39" i="2"/>
  <c r="H38" i="2"/>
  <c r="W48" i="1" s="1"/>
  <c r="K48" i="1" s="1"/>
  <c r="G38" i="2"/>
  <c r="C38" i="2"/>
  <c r="I48" i="1" s="1"/>
  <c r="C48" i="1" s="1"/>
  <c r="H37" i="2"/>
  <c r="G37" i="2"/>
  <c r="C37" i="2"/>
  <c r="H36" i="2"/>
  <c r="W46" i="1" s="1"/>
  <c r="G36" i="2"/>
  <c r="C36" i="2"/>
  <c r="K42" i="2"/>
  <c r="I42" i="2"/>
  <c r="I45" i="2" s="1"/>
  <c r="F35" i="2"/>
  <c r="F42" i="2" s="1"/>
  <c r="F45" i="2" s="1"/>
  <c r="E35" i="2"/>
  <c r="E42" i="2" s="1"/>
  <c r="E45" i="2" s="1"/>
  <c r="H34" i="2"/>
  <c r="G34" i="2"/>
  <c r="C34" i="2"/>
  <c r="H32" i="2"/>
  <c r="G32" i="2"/>
  <c r="V40" i="1" s="1"/>
  <c r="J40" i="1" s="1"/>
  <c r="C32" i="2"/>
  <c r="I40" i="1" s="1"/>
  <c r="H31" i="2"/>
  <c r="K39" i="1" s="1"/>
  <c r="G31" i="2"/>
  <c r="C31" i="2"/>
  <c r="H30" i="2"/>
  <c r="K38" i="1" s="1"/>
  <c r="G30" i="2"/>
  <c r="H29" i="2"/>
  <c r="G29" i="2"/>
  <c r="C29" i="2"/>
  <c r="H28" i="2"/>
  <c r="K35" i="1" s="1"/>
  <c r="G28" i="2"/>
  <c r="V35" i="1" s="1"/>
  <c r="J35" i="1" s="1"/>
  <c r="C28" i="2"/>
  <c r="I35" i="1" s="1"/>
  <c r="C35" i="1" s="1"/>
  <c r="H27" i="2"/>
  <c r="W34" i="1" s="1"/>
  <c r="K34" i="1" s="1"/>
  <c r="G27" i="2"/>
  <c r="V34" i="1" s="1"/>
  <c r="J34" i="1" s="1"/>
  <c r="C27" i="2"/>
  <c r="H26" i="2"/>
  <c r="G26" i="2"/>
  <c r="C26" i="2"/>
  <c r="H25" i="2"/>
  <c r="G25" i="2"/>
  <c r="C25" i="2"/>
  <c r="H24" i="2"/>
  <c r="G24" i="2"/>
  <c r="V30" i="1" s="1"/>
  <c r="J30" i="1" s="1"/>
  <c r="C24" i="2"/>
  <c r="I30" i="1" s="1"/>
  <c r="C30" i="1" s="1"/>
  <c r="H23" i="2"/>
  <c r="W28" i="1" s="1"/>
  <c r="K28" i="1" s="1"/>
  <c r="G23" i="2"/>
  <c r="V28" i="1" s="1"/>
  <c r="J28" i="1" s="1"/>
  <c r="C23" i="2"/>
  <c r="H22" i="2"/>
  <c r="G22" i="2"/>
  <c r="C22" i="2"/>
  <c r="H21" i="2"/>
  <c r="G21" i="2"/>
  <c r="C21" i="2"/>
  <c r="H20" i="2"/>
  <c r="G20" i="2"/>
  <c r="C20" i="2"/>
  <c r="H19" i="2"/>
  <c r="K24" i="1" s="1"/>
  <c r="G19" i="2"/>
  <c r="V24" i="1" s="1"/>
  <c r="J24" i="1" s="1"/>
  <c r="C19" i="2"/>
  <c r="H18" i="2"/>
  <c r="G18" i="2"/>
  <c r="C18" i="2"/>
  <c r="H17" i="2"/>
  <c r="G17" i="2"/>
  <c r="C17" i="2"/>
  <c r="H16" i="2"/>
  <c r="G16" i="2"/>
  <c r="C16" i="2"/>
  <c r="I21" i="1" s="1"/>
  <c r="C21" i="1" s="1"/>
  <c r="H15" i="2"/>
  <c r="K19" i="1" s="1"/>
  <c r="G15" i="2"/>
  <c r="V19" i="1" s="1"/>
  <c r="J19" i="1" s="1"/>
  <c r="C15" i="2"/>
  <c r="H14" i="2"/>
  <c r="G14" i="2"/>
  <c r="C14" i="2"/>
  <c r="H13" i="2"/>
  <c r="G13" i="2"/>
  <c r="C13" i="2"/>
  <c r="H12" i="2"/>
  <c r="G12" i="2"/>
  <c r="V15" i="1" s="1"/>
  <c r="J15" i="1" s="1"/>
  <c r="C12" i="2"/>
  <c r="I15" i="1" s="1"/>
  <c r="C15" i="1" s="1"/>
  <c r="H11" i="2"/>
  <c r="K14" i="1" s="1"/>
  <c r="G11" i="2"/>
  <c r="C11" i="2"/>
  <c r="H10" i="2"/>
  <c r="K13" i="1" s="1"/>
  <c r="G10" i="2"/>
  <c r="C10" i="2"/>
  <c r="H9" i="2"/>
  <c r="G9" i="2"/>
  <c r="C9" i="2"/>
  <c r="H8" i="2"/>
  <c r="G8" i="2"/>
  <c r="V11" i="1" s="1"/>
  <c r="J11" i="1" s="1"/>
  <c r="C8" i="2"/>
  <c r="I11" i="1" s="1"/>
  <c r="C11" i="1" s="1"/>
  <c r="H7" i="2"/>
  <c r="G7" i="2"/>
  <c r="V10" i="1" s="1"/>
  <c r="J10" i="1" s="1"/>
  <c r="C7" i="2"/>
  <c r="H6" i="2"/>
  <c r="G6" i="2"/>
  <c r="C6" i="2"/>
  <c r="U55" i="1"/>
  <c r="T55" i="1"/>
  <c r="S55" i="1"/>
  <c r="R55" i="1"/>
  <c r="Q55" i="1"/>
  <c r="P55" i="1"/>
  <c r="O55" i="1"/>
  <c r="M55" i="1"/>
  <c r="L55" i="1"/>
  <c r="K54" i="1"/>
  <c r="W53" i="1"/>
  <c r="K53" i="1" s="1"/>
  <c r="V53" i="1"/>
  <c r="J53" i="1" s="1"/>
  <c r="V51" i="1"/>
  <c r="J51" i="1" s="1"/>
  <c r="I51" i="1"/>
  <c r="C51" i="1" s="1"/>
  <c r="W50" i="1"/>
  <c r="K50" i="1" s="1"/>
  <c r="V50" i="1"/>
  <c r="J50" i="1" s="1"/>
  <c r="I50" i="1"/>
  <c r="I49" i="1"/>
  <c r="C49" i="1" s="1"/>
  <c r="V48" i="1"/>
  <c r="J48" i="1" s="1"/>
  <c r="V47" i="1"/>
  <c r="J47" i="1" s="1"/>
  <c r="I47" i="1"/>
  <c r="C47" i="1" s="1"/>
  <c r="K46" i="1"/>
  <c r="V46" i="1"/>
  <c r="J46" i="1" s="1"/>
  <c r="I46" i="1"/>
  <c r="C46" i="1" s="1"/>
  <c r="K45" i="1"/>
  <c r="J45" i="1"/>
  <c r="C45" i="1"/>
  <c r="C43" i="1"/>
  <c r="V41" i="1"/>
  <c r="J41" i="1" s="1"/>
  <c r="I41" i="1"/>
  <c r="C41" i="1" s="1"/>
  <c r="W40" i="1"/>
  <c r="K40" i="1" s="1"/>
  <c r="V39" i="1"/>
  <c r="J39" i="1" s="1"/>
  <c r="I39" i="1"/>
  <c r="C39" i="1" s="1"/>
  <c r="V38" i="1"/>
  <c r="J38" i="1" s="1"/>
  <c r="I38" i="1"/>
  <c r="C38" i="1" s="1"/>
  <c r="K37" i="1"/>
  <c r="J37" i="1"/>
  <c r="I37" i="1"/>
  <c r="C37" i="1" s="1"/>
  <c r="K36" i="1"/>
  <c r="J36" i="1"/>
  <c r="C36" i="1"/>
  <c r="I34" i="1"/>
  <c r="C34" i="1" s="1"/>
  <c r="W33" i="1"/>
  <c r="K33" i="1" s="1"/>
  <c r="V33" i="1"/>
  <c r="J33" i="1" s="1"/>
  <c r="I33" i="1"/>
  <c r="C33" i="1" s="1"/>
  <c r="W32" i="1"/>
  <c r="K32" i="1" s="1"/>
  <c r="V32" i="1"/>
  <c r="J32" i="1" s="1"/>
  <c r="I32" i="1"/>
  <c r="C32" i="1" s="1"/>
  <c r="W30" i="1"/>
  <c r="K30" i="1" s="1"/>
  <c r="W29" i="1"/>
  <c r="K29" i="1" s="1"/>
  <c r="I29" i="1"/>
  <c r="C29" i="1" s="1"/>
  <c r="I28" i="1"/>
  <c r="C28" i="1" s="1"/>
  <c r="K27" i="1"/>
  <c r="V27" i="1"/>
  <c r="J27" i="1" s="1"/>
  <c r="I27" i="1"/>
  <c r="C27" i="1" s="1"/>
  <c r="W26" i="1"/>
  <c r="I26" i="1"/>
  <c r="C26" i="1"/>
  <c r="U25" i="1"/>
  <c r="U44" i="1" s="1"/>
  <c r="T25" i="1"/>
  <c r="T44" i="1" s="1"/>
  <c r="S25" i="1"/>
  <c r="S44" i="1" s="1"/>
  <c r="R25" i="1"/>
  <c r="R44" i="1" s="1"/>
  <c r="R56" i="1" s="1"/>
  <c r="Q25" i="1"/>
  <c r="Q44" i="1" s="1"/>
  <c r="P25" i="1"/>
  <c r="P44" i="1" s="1"/>
  <c r="P56" i="1" s="1"/>
  <c r="O25" i="1"/>
  <c r="O44" i="1" s="1"/>
  <c r="N25" i="1"/>
  <c r="M25" i="1"/>
  <c r="M44" i="1" s="1"/>
  <c r="L25" i="1"/>
  <c r="L44" i="1" s="1"/>
  <c r="H25" i="1"/>
  <c r="H44" i="1" s="1"/>
  <c r="H52" i="1" s="1"/>
  <c r="H55" i="1" s="1"/>
  <c r="G25" i="1"/>
  <c r="G44" i="1" s="1"/>
  <c r="G52" i="1" s="1"/>
  <c r="G55" i="1" s="1"/>
  <c r="F25" i="1"/>
  <c r="F44" i="1" s="1"/>
  <c r="F52" i="1" s="1"/>
  <c r="F55" i="1" s="1"/>
  <c r="E25" i="1"/>
  <c r="E44" i="1" s="1"/>
  <c r="E52" i="1" s="1"/>
  <c r="E55" i="1" s="1"/>
  <c r="D25" i="1"/>
  <c r="D44" i="1" s="1"/>
  <c r="D52" i="1" s="1"/>
  <c r="I24" i="1"/>
  <c r="C24" i="1" s="1"/>
  <c r="W23" i="1"/>
  <c r="K23" i="1" s="1"/>
  <c r="V23" i="1"/>
  <c r="J23" i="1" s="1"/>
  <c r="I23" i="1"/>
  <c r="C23" i="1" s="1"/>
  <c r="W22" i="1"/>
  <c r="K22" i="1" s="1"/>
  <c r="V22" i="1"/>
  <c r="J22" i="1" s="1"/>
  <c r="I22" i="1"/>
  <c r="C22" i="1" s="1"/>
  <c r="V21" i="1"/>
  <c r="J21" i="1" s="1"/>
  <c r="I19" i="1"/>
  <c r="C19" i="1" s="1"/>
  <c r="W18" i="1"/>
  <c r="K18" i="1" s="1"/>
  <c r="V18" i="1"/>
  <c r="J18" i="1" s="1"/>
  <c r="I18" i="1"/>
  <c r="C18" i="1" s="1"/>
  <c r="W17" i="1"/>
  <c r="K17" i="1" s="1"/>
  <c r="V17" i="1"/>
  <c r="J17" i="1" s="1"/>
  <c r="I17" i="1"/>
  <c r="C17" i="1" s="1"/>
  <c r="K16" i="1"/>
  <c r="J16" i="1"/>
  <c r="C16" i="1"/>
  <c r="W15" i="1"/>
  <c r="K15" i="1" s="1"/>
  <c r="V14" i="1"/>
  <c r="J14" i="1" s="1"/>
  <c r="I14" i="1"/>
  <c r="C14" i="1" s="1"/>
  <c r="V13" i="1"/>
  <c r="J13" i="1" s="1"/>
  <c r="I13" i="1"/>
  <c r="C13" i="1" s="1"/>
  <c r="W12" i="1"/>
  <c r="K12" i="1" s="1"/>
  <c r="V12" i="1"/>
  <c r="J12" i="1" s="1"/>
  <c r="I12" i="1"/>
  <c r="C12" i="1" s="1"/>
  <c r="K11" i="1"/>
  <c r="I10" i="1"/>
  <c r="C10" i="1" s="1"/>
  <c r="W9" i="1"/>
  <c r="K9" i="1" s="1"/>
  <c r="V9" i="1"/>
  <c r="J9" i="1" s="1"/>
  <c r="I9" i="1"/>
  <c r="C9" i="1" s="1"/>
  <c r="N44" i="1" l="1"/>
  <c r="N52" i="1" s="1"/>
  <c r="N55" i="1" s="1"/>
  <c r="N56" i="1" s="1"/>
  <c r="C35" i="2"/>
  <c r="C42" i="2" s="1"/>
  <c r="K41" i="1"/>
  <c r="W42" i="1"/>
  <c r="K42" i="1" s="1"/>
  <c r="V25" i="1"/>
  <c r="G35" i="2"/>
  <c r="P14" i="3"/>
  <c r="Q14" i="3"/>
  <c r="W21" i="1"/>
  <c r="K21" i="1" s="1"/>
  <c r="H35" i="2"/>
  <c r="H45" i="2"/>
  <c r="Q56" i="1"/>
  <c r="L56" i="1"/>
  <c r="J25" i="1"/>
  <c r="T56" i="1"/>
  <c r="K25" i="1"/>
  <c r="G14" i="3"/>
  <c r="U56" i="1"/>
  <c r="D55" i="1"/>
  <c r="S56" i="1"/>
  <c r="O56" i="1"/>
  <c r="K45" i="2"/>
  <c r="G42" i="2"/>
  <c r="V52" i="1" s="1"/>
  <c r="V55" i="1" s="1"/>
  <c r="M56" i="1"/>
  <c r="W10" i="1"/>
  <c r="K10" i="1" s="1"/>
  <c r="V29" i="1"/>
  <c r="J29" i="1" s="1"/>
  <c r="I44" i="1"/>
  <c r="C44" i="1" s="1"/>
  <c r="I25" i="1"/>
  <c r="C25" i="1" s="1"/>
  <c r="V26" i="1"/>
  <c r="K26" i="1"/>
  <c r="W47" i="1"/>
  <c r="K47" i="1" s="1"/>
  <c r="K55" i="1" s="1"/>
  <c r="C44" i="2"/>
  <c r="I54" i="1" s="1"/>
  <c r="K44" i="1" l="1"/>
  <c r="V44" i="1"/>
  <c r="C45" i="2"/>
  <c r="G45" i="2"/>
  <c r="W44" i="1"/>
  <c r="K56" i="1"/>
  <c r="J52" i="1"/>
  <c r="J55" i="1" s="1"/>
  <c r="C54" i="1"/>
  <c r="W55" i="1"/>
  <c r="I52" i="1"/>
  <c r="C52" i="1" s="1"/>
  <c r="J26" i="1"/>
  <c r="J44" i="1" s="1"/>
  <c r="V56" i="1"/>
  <c r="I55" i="1" l="1"/>
  <c r="C55" i="1" s="1"/>
  <c r="W56" i="1"/>
</calcChain>
</file>

<file path=xl/sharedStrings.xml><?xml version="1.0" encoding="utf-8"?>
<sst xmlns="http://schemas.openxmlformats.org/spreadsheetml/2006/main" count="194" uniqueCount="110">
  <si>
    <t>PO: Městské kulturní a informační středisko v Humpolci</t>
  </si>
  <si>
    <t>NÁVRH PROVOZNÍHO ROZPOČTU NA ROK 2024</t>
  </si>
  <si>
    <t>v tis. Kč</t>
  </si>
  <si>
    <t>SU</t>
  </si>
  <si>
    <t>Druh nákladů, výnosů</t>
  </si>
  <si>
    <t>Rozpočet na rok 2024</t>
  </si>
  <si>
    <t>Celkem MěKIS</t>
  </si>
  <si>
    <t>INFO</t>
  </si>
  <si>
    <t>ZÁLESÍ</t>
  </si>
  <si>
    <t>MUZEUM</t>
  </si>
  <si>
    <t>KNIHOVNA</t>
  </si>
  <si>
    <t>KINO</t>
  </si>
  <si>
    <t>SOUBORY</t>
  </si>
  <si>
    <t>CELKEM</t>
  </si>
  <si>
    <t>Rozpočet 2023</t>
  </si>
  <si>
    <t>Spotřeba materiálu - časopisy, tisk,knihy</t>
  </si>
  <si>
    <t>Spotřeba materiálu - granty</t>
  </si>
  <si>
    <t>Spotřeba materiálu - ostatní</t>
  </si>
  <si>
    <t>Spotřeba energie - voda</t>
  </si>
  <si>
    <t>Spotřeba energie - plyn, pára</t>
  </si>
  <si>
    <t>Spotřeba enegie - elektrická energie</t>
  </si>
  <si>
    <t>Prodané zboží</t>
  </si>
  <si>
    <t>Změna stavu zásob vlastní výroby</t>
  </si>
  <si>
    <t>Opravy a udržování</t>
  </si>
  <si>
    <t>Cestovné</t>
  </si>
  <si>
    <t>Náklady na reprezentaci</t>
  </si>
  <si>
    <t>Poštovné,telefon,internet</t>
  </si>
  <si>
    <t>Ostatní služby - nájemné</t>
  </si>
  <si>
    <t>Ostatní služby - z grantů</t>
  </si>
  <si>
    <t>Ostatní služby - ostatní</t>
  </si>
  <si>
    <t>Mzdové náklady celkem</t>
  </si>
  <si>
    <t>Mzdové náklady zaměstnanci</t>
  </si>
  <si>
    <t>Mzdové náklady OOV</t>
  </si>
  <si>
    <t>Mzdové náklady OOV – z grantů</t>
  </si>
  <si>
    <t>Mzdové náklady - náhrada za nemoc</t>
  </si>
  <si>
    <t>Zákonné sociální pojištění</t>
  </si>
  <si>
    <t>Povinné úrazové pojištění zaměstnanců</t>
  </si>
  <si>
    <t>Zákonné sociální náklady</t>
  </si>
  <si>
    <t>Silniční daň</t>
  </si>
  <si>
    <t>Poplatky</t>
  </si>
  <si>
    <t>Kurzové ztráty</t>
  </si>
  <si>
    <t>Ostatní náklady z činnosti -pojištění a další</t>
  </si>
  <si>
    <t>Odpisy dlouhodobého majetku</t>
  </si>
  <si>
    <t>DDHM</t>
  </si>
  <si>
    <t>DDHM - z grantu</t>
  </si>
  <si>
    <t>DDNM,  programové vybavení</t>
  </si>
  <si>
    <t>**</t>
  </si>
  <si>
    <t>Náklady celkem</t>
  </si>
  <si>
    <t>Výnosy z prodeje výrobků</t>
  </si>
  <si>
    <t>Výnosy z prodeje služeb</t>
  </si>
  <si>
    <t>Výnosy z pronájmu</t>
  </si>
  <si>
    <t>Výnosy z prodaného zboží</t>
  </si>
  <si>
    <t>Čerpání fondů</t>
  </si>
  <si>
    <t>Ostatní provozní výnosy</t>
  </si>
  <si>
    <t>Úroky</t>
  </si>
  <si>
    <t>Výnosy z transferů  - dotace od zřizovatele</t>
  </si>
  <si>
    <t>Výnosy z transferů  - ost. dotace, granty</t>
  </si>
  <si>
    <t>Výnosy z transferů - odpisy</t>
  </si>
  <si>
    <t>Výnosy celkem</t>
  </si>
  <si>
    <t>Výsledek hospodaření + zisk, - ztráta</t>
  </si>
  <si>
    <t>PO: MěKIS - zájmové soubory - rozpočet 2024</t>
  </si>
  <si>
    <t>ROZPOČET 2024</t>
  </si>
  <si>
    <t>DSJH</t>
  </si>
  <si>
    <t>ČECH            A LECH</t>
  </si>
  <si>
    <t>LOUTKOVÉ DIVADLO</t>
  </si>
  <si>
    <t>ČECH A LECH</t>
  </si>
  <si>
    <t>Jiné sociální náklady-náhrada za nemoc</t>
  </si>
  <si>
    <t>Výnosy z transferů UR - dotace od zřizovatele</t>
  </si>
  <si>
    <t>Výnosy z transferů UR - ostatní dotace, granty</t>
  </si>
  <si>
    <t>PO: MěKIS - investice - rozpočet 2024</t>
  </si>
  <si>
    <t>Dlouhodobý majetek, zdroje financování</t>
  </si>
  <si>
    <t>UPRAVENÝ ROZPOČET</t>
  </si>
  <si>
    <t>Upravený rozpočet INFO</t>
  </si>
  <si>
    <t>Upravený rozpočet MUZEUM</t>
  </si>
  <si>
    <t>Upravený rozpočet KNIHOVNA</t>
  </si>
  <si>
    <t>Upravený rozpočet KINO</t>
  </si>
  <si>
    <t>013</t>
  </si>
  <si>
    <t>Software</t>
  </si>
  <si>
    <t>019</t>
  </si>
  <si>
    <t>Ostatní DNM</t>
  </si>
  <si>
    <t>021</t>
  </si>
  <si>
    <t>Stavby</t>
  </si>
  <si>
    <t>022</t>
  </si>
  <si>
    <t>Samostatné movité věci</t>
  </si>
  <si>
    <t>041,042</t>
  </si>
  <si>
    <t>Nedokončený dlouhodobý nehmotný a hmotný majetek</t>
  </si>
  <si>
    <t>081</t>
  </si>
  <si>
    <t>Oprávky - stavby</t>
  </si>
  <si>
    <t>082</t>
  </si>
  <si>
    <t>Oprávky - samostatné movité věci</t>
  </si>
  <si>
    <t>Pořízení dlouhodobého nehm. a hm. majetku</t>
  </si>
  <si>
    <t>Transfery na pořízení dlouhodobého majetku</t>
  </si>
  <si>
    <t>Fond reprodukce majetku - investiční dotace od zřizovatele</t>
  </si>
  <si>
    <t>Fond reprodukce majetku - vlastní zdroje</t>
  </si>
  <si>
    <t>Fond reprodukce majetku - převed. zdroje z rez. fondu</t>
  </si>
  <si>
    <t>Jmění účetní jednotky-budovy-převod TZ od zřizovatele</t>
  </si>
  <si>
    <t>Jmění účetní jednotky-SMV-převod TZ od zřizovatele</t>
  </si>
  <si>
    <t>Financování dlouhodob.nehmot.a hmotného majetku</t>
  </si>
  <si>
    <t>Manka a škody</t>
  </si>
  <si>
    <t>Rozpočet a plnění - k prosinci 2023</t>
  </si>
  <si>
    <t>Skut.  k   31.12.2023</t>
  </si>
  <si>
    <t>Náklady na reprezentaci - dary</t>
  </si>
  <si>
    <t>Zákonné sociální pojištění - granty</t>
  </si>
  <si>
    <t>Daň z příjmu</t>
  </si>
  <si>
    <t>Skutečnost k prosinci 2023</t>
  </si>
  <si>
    <t>Skutečnost k 31.12.2023</t>
  </si>
  <si>
    <t>Daň z příjmů</t>
  </si>
  <si>
    <t>Rozpočet a plnění k 31.12.2023</t>
  </si>
  <si>
    <t>Skutečnost k 31. 12. 2023</t>
  </si>
  <si>
    <t>CELKEM K 31.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</si>
</sst>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 &quot;@"/>
  </numFmts>
  <fonts count="3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6"/>
      <name val="Calibri"/>
      <family val="2"/>
      <charset val="238"/>
    </font>
    <font>
      <sz val="10"/>
      <name val="Arial"/>
      <family val="2"/>
      <charset val="238"/>
    </font>
    <font>
      <b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6"/>
      <name val="Calibri"/>
      <family val="2"/>
      <charset val="238"/>
    </font>
    <font>
      <b/>
      <sz val="7"/>
      <color rgb="FF000000"/>
      <name val="Calibri"/>
      <family val="2"/>
      <charset val="238"/>
    </font>
    <font>
      <b/>
      <sz val="6"/>
      <color rgb="FF000000"/>
      <name val="Calibri"/>
      <family val="2"/>
      <charset val="238"/>
    </font>
    <font>
      <b/>
      <sz val="5"/>
      <color rgb="FF000000"/>
      <name val="Calibri"/>
      <family val="2"/>
      <charset val="238"/>
    </font>
    <font>
      <sz val="8"/>
      <name val="Calibri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8"/>
      <name val="Calibri"/>
      <family val="2"/>
      <charset val="238"/>
    </font>
    <font>
      <b/>
      <sz val="9"/>
      <name val="Calibri"/>
      <family val="2"/>
      <charset val="238"/>
    </font>
    <font>
      <b/>
      <sz val="7"/>
      <name val="Calibri"/>
      <family val="2"/>
      <charset val="238"/>
    </font>
    <font>
      <sz val="7"/>
      <color rgb="FF000000"/>
      <name val="Calibri"/>
      <family val="2"/>
      <charset val="238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7E4BD"/>
        <bgColor rgb="FFDDD9C3"/>
      </patternFill>
    </fill>
    <fill>
      <patternFill patternType="solid">
        <fgColor rgb="FFEBF1DE"/>
        <bgColor rgb="FFDCE6F2"/>
      </patternFill>
    </fill>
    <fill>
      <patternFill patternType="solid">
        <fgColor rgb="FFF2DCDB"/>
        <bgColor rgb="FFDDD9C3"/>
      </patternFill>
    </fill>
    <fill>
      <patternFill patternType="solid">
        <fgColor rgb="FFDCE6F2"/>
        <bgColor rgb="FFEBF1DE"/>
      </patternFill>
    </fill>
    <fill>
      <patternFill patternType="solid">
        <fgColor rgb="FFDDD9C3"/>
        <bgColor rgb="FFD7E4BD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10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0" fillId="0" borderId="0" xfId="0" applyFont="1" applyAlignment="1" applyProtection="1"/>
    <xf numFmtId="0" fontId="4" fillId="2" borderId="0" xfId="0" applyFont="1" applyFill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Alignment="1" applyProtection="1"/>
    <xf numFmtId="0" fontId="4" fillId="0" borderId="0" xfId="0" applyFont="1" applyBorder="1" applyAlignment="1" applyProtection="1">
      <alignment horizontal="center"/>
    </xf>
    <xf numFmtId="0" fontId="10" fillId="0" borderId="0" xfId="1" applyFont="1" applyBorder="1" applyAlignment="1" applyProtection="1">
      <alignment horizontal="center" vertical="center" wrapText="1"/>
    </xf>
    <xf numFmtId="0" fontId="11" fillId="0" borderId="4" xfId="1" applyFont="1" applyBorder="1" applyAlignment="1" applyProtection="1">
      <alignment horizontal="center" vertical="center"/>
    </xf>
    <xf numFmtId="164" fontId="15" fillId="0" borderId="5" xfId="1" applyNumberFormat="1" applyFont="1" applyBorder="1" applyAlignment="1" applyProtection="1"/>
    <xf numFmtId="0" fontId="16" fillId="3" borderId="5" xfId="1" applyFont="1" applyFill="1" applyBorder="1" applyAlignment="1" applyProtection="1"/>
    <xf numFmtId="0" fontId="17" fillId="0" borderId="6" xfId="0" applyFont="1" applyBorder="1" applyAlignment="1" applyProtection="1"/>
    <xf numFmtId="0" fontId="17" fillId="0" borderId="7" xfId="0" applyFont="1" applyBorder="1" applyAlignment="1" applyProtection="1"/>
    <xf numFmtId="0" fontId="17" fillId="0" borderId="3" xfId="0" applyFont="1" applyBorder="1" applyAlignment="1" applyProtection="1"/>
    <xf numFmtId="0" fontId="18" fillId="4" borderId="7" xfId="0" applyFont="1" applyFill="1" applyBorder="1" applyAlignment="1" applyProtection="1"/>
    <xf numFmtId="0" fontId="19" fillId="0" borderId="0" xfId="1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11" fillId="0" borderId="9" xfId="1" applyFont="1" applyBorder="1" applyAlignment="1" applyProtection="1">
      <alignment horizontal="center" vertical="center"/>
    </xf>
    <xf numFmtId="164" fontId="15" fillId="0" borderId="10" xfId="1" applyNumberFormat="1" applyFont="1" applyBorder="1" applyAlignment="1" applyProtection="1"/>
    <xf numFmtId="0" fontId="16" fillId="3" borderId="10" xfId="1" applyFont="1" applyFill="1" applyBorder="1" applyAlignment="1" applyProtection="1"/>
    <xf numFmtId="0" fontId="17" fillId="0" borderId="11" xfId="0" applyFont="1" applyBorder="1" applyAlignment="1" applyProtection="1"/>
    <xf numFmtId="0" fontId="18" fillId="0" borderId="3" xfId="0" applyFont="1" applyBorder="1" applyAlignment="1" applyProtection="1"/>
    <xf numFmtId="0" fontId="18" fillId="4" borderId="3" xfId="0" applyFont="1" applyFill="1" applyBorder="1" applyAlignment="1" applyProtection="1"/>
    <xf numFmtId="0" fontId="16" fillId="0" borderId="11" xfId="0" applyFont="1" applyBorder="1" applyAlignment="1" applyProtection="1"/>
    <xf numFmtId="0" fontId="16" fillId="0" borderId="3" xfId="0" applyFont="1" applyBorder="1" applyAlignment="1" applyProtection="1"/>
    <xf numFmtId="0" fontId="20" fillId="0" borderId="3" xfId="0" applyFont="1" applyBorder="1" applyAlignment="1" applyProtection="1"/>
    <xf numFmtId="0" fontId="11" fillId="0" borderId="9" xfId="1" applyFont="1" applyBorder="1" applyAlignment="1" applyProtection="1">
      <alignment horizontal="center" vertical="center" wrapText="1"/>
    </xf>
    <xf numFmtId="0" fontId="19" fillId="0" borderId="0" xfId="1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/>
    <xf numFmtId="0" fontId="6" fillId="0" borderId="9" xfId="1" applyFont="1" applyBorder="1" applyAlignment="1" applyProtection="1">
      <alignment horizontal="center" vertical="center"/>
    </xf>
    <xf numFmtId="164" fontId="21" fillId="5" borderId="10" xfId="1" applyNumberFormat="1" applyFont="1" applyFill="1" applyBorder="1" applyAlignment="1" applyProtection="1"/>
    <xf numFmtId="0" fontId="16" fillId="5" borderId="10" xfId="1" applyFont="1" applyFill="1" applyBorder="1" applyAlignment="1" applyProtection="1"/>
    <xf numFmtId="0" fontId="18" fillId="5" borderId="11" xfId="0" applyFont="1" applyFill="1" applyBorder="1" applyAlignment="1" applyProtection="1"/>
    <xf numFmtId="0" fontId="18" fillId="5" borderId="3" xfId="0" applyFont="1" applyFill="1" applyBorder="1" applyAlignment="1" applyProtection="1"/>
    <xf numFmtId="0" fontId="6" fillId="6" borderId="9" xfId="1" applyFont="1" applyFill="1" applyBorder="1" applyAlignment="1" applyProtection="1">
      <alignment horizontal="center" vertical="center"/>
    </xf>
    <xf numFmtId="164" fontId="21" fillId="6" borderId="10" xfId="1" applyNumberFormat="1" applyFont="1" applyFill="1" applyBorder="1" applyAlignment="1" applyProtection="1"/>
    <xf numFmtId="0" fontId="16" fillId="6" borderId="10" xfId="1" applyFont="1" applyFill="1" applyBorder="1" applyAlignment="1" applyProtection="1"/>
    <xf numFmtId="0" fontId="18" fillId="6" borderId="11" xfId="0" applyFont="1" applyFill="1" applyBorder="1" applyAlignment="1" applyProtection="1"/>
    <xf numFmtId="0" fontId="18" fillId="6" borderId="3" xfId="0" applyFont="1" applyFill="1" applyBorder="1" applyAlignment="1" applyProtection="1"/>
    <xf numFmtId="0" fontId="6" fillId="5" borderId="9" xfId="1" applyFont="1" applyFill="1" applyBorder="1" applyAlignment="1" applyProtection="1">
      <alignment horizontal="center" vertical="center"/>
    </xf>
    <xf numFmtId="0" fontId="11" fillId="0" borderId="13" xfId="1" applyFont="1" applyBorder="1" applyAlignment="1" applyProtection="1"/>
    <xf numFmtId="164" fontId="15" fillId="0" borderId="14" xfId="1" applyNumberFormat="1" applyFont="1" applyBorder="1" applyAlignment="1" applyProtection="1"/>
    <xf numFmtId="164" fontId="16" fillId="3" borderId="14" xfId="1" applyNumberFormat="1" applyFont="1" applyFill="1" applyBorder="1" applyAlignment="1" applyProtection="1"/>
    <xf numFmtId="0" fontId="17" fillId="0" borderId="15" xfId="0" applyFont="1" applyBorder="1" applyAlignment="1" applyProtection="1"/>
    <xf numFmtId="0" fontId="17" fillId="0" borderId="16" xfId="0" applyFont="1" applyBorder="1" applyAlignment="1" applyProtection="1"/>
    <xf numFmtId="0" fontId="19" fillId="0" borderId="0" xfId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10" fillId="0" borderId="0" xfId="1" applyFont="1" applyBorder="1" applyAlignment="1" applyProtection="1">
      <alignment horizontal="center" vertical="center"/>
    </xf>
    <xf numFmtId="164" fontId="11" fillId="0" borderId="18" xfId="1" applyNumberFormat="1" applyFont="1" applyBorder="1" applyAlignment="1" applyProtection="1"/>
    <xf numFmtId="0" fontId="25" fillId="4" borderId="6" xfId="0" applyFont="1" applyFill="1" applyBorder="1" applyAlignment="1" applyProtection="1"/>
    <xf numFmtId="164" fontId="11" fillId="0" borderId="7" xfId="1" applyNumberFormat="1" applyFont="1" applyBorder="1" applyAlignment="1" applyProtection="1"/>
    <xf numFmtId="0" fontId="26" fillId="0" borderId="12" xfId="0" applyFont="1" applyBorder="1" applyAlignment="1" applyProtection="1"/>
    <xf numFmtId="0" fontId="25" fillId="4" borderId="20" xfId="0" applyFont="1" applyFill="1" applyBorder="1" applyAlignment="1" applyProtection="1"/>
    <xf numFmtId="0" fontId="25" fillId="4" borderId="22" xfId="0" applyFont="1" applyFill="1" applyBorder="1" applyAlignment="1" applyProtection="1"/>
    <xf numFmtId="0" fontId="26" fillId="0" borderId="6" xfId="0" applyFont="1" applyBorder="1" applyAlignment="1" applyProtection="1"/>
    <xf numFmtId="0" fontId="26" fillId="0" borderId="7" xfId="0" applyFont="1" applyBorder="1" applyAlignment="1" applyProtection="1"/>
    <xf numFmtId="0" fontId="26" fillId="0" borderId="25" xfId="0" applyFont="1" applyBorder="1" applyAlignment="1" applyProtection="1"/>
    <xf numFmtId="164" fontId="15" fillId="0" borderId="0" xfId="1" applyNumberFormat="1" applyFont="1" applyBorder="1" applyAlignment="1" applyProtection="1"/>
    <xf numFmtId="164" fontId="11" fillId="0" borderId="10" xfId="1" applyNumberFormat="1" applyFont="1" applyBorder="1" applyAlignment="1" applyProtection="1"/>
    <xf numFmtId="0" fontId="25" fillId="4" borderId="11" xfId="0" applyFont="1" applyFill="1" applyBorder="1" applyAlignment="1" applyProtection="1"/>
    <xf numFmtId="164" fontId="11" fillId="0" borderId="3" xfId="1" applyNumberFormat="1" applyFont="1" applyBorder="1" applyAlignment="1" applyProtection="1"/>
    <xf numFmtId="0" fontId="25" fillId="4" borderId="26" xfId="0" applyFont="1" applyFill="1" applyBorder="1" applyAlignment="1" applyProtection="1"/>
    <xf numFmtId="0" fontId="25" fillId="4" borderId="27" xfId="0" applyFont="1" applyFill="1" applyBorder="1" applyAlignment="1" applyProtection="1"/>
    <xf numFmtId="0" fontId="26" fillId="0" borderId="3" xfId="0" applyFont="1" applyBorder="1" applyAlignment="1" applyProtection="1"/>
    <xf numFmtId="0" fontId="26" fillId="0" borderId="27" xfId="0" applyFont="1" applyBorder="1" applyAlignment="1" applyProtection="1"/>
    <xf numFmtId="0" fontId="26" fillId="0" borderId="11" xfId="0" applyFont="1" applyBorder="1" applyAlignment="1" applyProtection="1"/>
    <xf numFmtId="164" fontId="27" fillId="0" borderId="12" xfId="1" applyNumberFormat="1" applyFont="1" applyBorder="1" applyAlignment="1" applyProtection="1"/>
    <xf numFmtId="0" fontId="27" fillId="0" borderId="3" xfId="1" applyFont="1" applyBorder="1" applyAlignment="1" applyProtection="1"/>
    <xf numFmtId="0" fontId="27" fillId="0" borderId="12" xfId="1" applyFont="1" applyBorder="1" applyAlignment="1" applyProtection="1"/>
    <xf numFmtId="1" fontId="26" fillId="0" borderId="3" xfId="0" applyNumberFormat="1" applyFont="1" applyBorder="1" applyAlignment="1" applyProtection="1">
      <alignment horizontal="right"/>
    </xf>
    <xf numFmtId="164" fontId="6" fillId="5" borderId="10" xfId="1" applyNumberFormat="1" applyFont="1" applyFill="1" applyBorder="1" applyAlignment="1" applyProtection="1"/>
    <xf numFmtId="0" fontId="25" fillId="5" borderId="11" xfId="0" applyFont="1" applyFill="1" applyBorder="1" applyAlignment="1" applyProtection="1"/>
    <xf numFmtId="164" fontId="25" fillId="5" borderId="11" xfId="0" applyNumberFormat="1" applyFont="1" applyFill="1" applyBorder="1" applyAlignment="1" applyProtection="1">
      <alignment horizontal="right"/>
    </xf>
    <xf numFmtId="0" fontId="25" fillId="5" borderId="28" xfId="0" applyFont="1" applyFill="1" applyBorder="1" applyAlignment="1" applyProtection="1"/>
    <xf numFmtId="0" fontId="25" fillId="5" borderId="26" xfId="0" applyFont="1" applyFill="1" applyBorder="1" applyAlignment="1" applyProtection="1"/>
    <xf numFmtId="0" fontId="25" fillId="5" borderId="27" xfId="0" applyFont="1" applyFill="1" applyBorder="1" applyAlignment="1" applyProtection="1"/>
    <xf numFmtId="0" fontId="25" fillId="5" borderId="3" xfId="0" applyFont="1" applyFill="1" applyBorder="1" applyAlignment="1" applyProtection="1"/>
    <xf numFmtId="164" fontId="27" fillId="0" borderId="0" xfId="1" applyNumberFormat="1" applyFont="1" applyBorder="1" applyAlignment="1" applyProtection="1"/>
    <xf numFmtId="164" fontId="27" fillId="0" borderId="3" xfId="1" applyNumberFormat="1" applyFont="1" applyBorder="1" applyAlignment="1" applyProtection="1"/>
    <xf numFmtId="164" fontId="6" fillId="6" borderId="10" xfId="1" applyNumberFormat="1" applyFont="1" applyFill="1" applyBorder="1" applyAlignment="1" applyProtection="1"/>
    <xf numFmtId="0" fontId="25" fillId="6" borderId="11" xfId="0" applyFont="1" applyFill="1" applyBorder="1" applyAlignment="1" applyProtection="1"/>
    <xf numFmtId="0" fontId="25" fillId="6" borderId="3" xfId="0" applyFont="1" applyFill="1" applyBorder="1" applyAlignment="1" applyProtection="1"/>
    <xf numFmtId="0" fontId="25" fillId="6" borderId="12" xfId="0" applyFont="1" applyFill="1" applyBorder="1" applyAlignment="1" applyProtection="1"/>
    <xf numFmtId="0" fontId="25" fillId="6" borderId="26" xfId="0" applyFont="1" applyFill="1" applyBorder="1" applyAlignment="1" applyProtection="1"/>
    <xf numFmtId="0" fontId="25" fillId="6" borderId="27" xfId="0" applyFont="1" applyFill="1" applyBorder="1" applyAlignment="1" applyProtection="1"/>
    <xf numFmtId="0" fontId="25" fillId="5" borderId="12" xfId="0" applyFont="1" applyFill="1" applyBorder="1" applyAlignment="1" applyProtection="1"/>
    <xf numFmtId="164" fontId="11" fillId="0" borderId="14" xfId="1" applyNumberFormat="1" applyFont="1" applyBorder="1" applyAlignment="1" applyProtection="1"/>
    <xf numFmtId="164" fontId="27" fillId="4" borderId="29" xfId="1" applyNumberFormat="1" applyFont="1" applyFill="1" applyBorder="1" applyAlignment="1" applyProtection="1"/>
    <xf numFmtId="164" fontId="27" fillId="0" borderId="29" xfId="1" applyNumberFormat="1" applyFont="1" applyBorder="1" applyAlignment="1" applyProtection="1"/>
    <xf numFmtId="164" fontId="27" fillId="0" borderId="13" xfId="1" applyNumberFormat="1" applyFont="1" applyBorder="1" applyAlignment="1" applyProtection="1"/>
    <xf numFmtId="0" fontId="26" fillId="0" borderId="24" xfId="0" applyFont="1" applyBorder="1" applyAlignment="1" applyProtection="1"/>
    <xf numFmtId="0" fontId="26" fillId="0" borderId="15" xfId="0" applyFont="1" applyBorder="1" applyAlignment="1" applyProtection="1"/>
    <xf numFmtId="0" fontId="26" fillId="0" borderId="16" xfId="0" applyFont="1" applyBorder="1" applyAlignment="1" applyProtection="1"/>
    <xf numFmtId="0" fontId="2" fillId="0" borderId="0" xfId="0" applyFont="1" applyAlignment="1" applyProtection="1">
      <alignment horizontal="left"/>
    </xf>
    <xf numFmtId="0" fontId="28" fillId="0" borderId="0" xfId="0" applyFont="1" applyBorder="1" applyAlignment="1" applyProtection="1"/>
    <xf numFmtId="0" fontId="29" fillId="0" borderId="0" xfId="0" applyFont="1" applyBorder="1" applyAlignment="1" applyProtection="1"/>
    <xf numFmtId="0" fontId="30" fillId="0" borderId="0" xfId="0" applyFont="1" applyBorder="1" applyAlignment="1" applyProtection="1">
      <alignment vertical="center"/>
    </xf>
    <xf numFmtId="0" fontId="16" fillId="7" borderId="3" xfId="0" applyFont="1" applyFill="1" applyBorder="1" applyAlignment="1" applyProtection="1">
      <alignment horizontal="center" vertical="center" textRotation="90" wrapText="1"/>
    </xf>
    <xf numFmtId="0" fontId="31" fillId="7" borderId="3" xfId="0" applyFont="1" applyFill="1" applyBorder="1" applyAlignment="1" applyProtection="1">
      <alignment horizontal="center" vertical="center" textRotation="90" wrapText="1"/>
    </xf>
    <xf numFmtId="0" fontId="31" fillId="7" borderId="27" xfId="0" applyFont="1" applyFill="1" applyBorder="1" applyAlignment="1" applyProtection="1">
      <alignment horizontal="center" vertical="center" textRotation="90" wrapText="1"/>
    </xf>
    <xf numFmtId="0" fontId="30" fillId="0" borderId="0" xfId="0" applyFont="1" applyBorder="1" applyAlignment="1" applyProtection="1"/>
    <xf numFmtId="0" fontId="16" fillId="7" borderId="26" xfId="0" applyFont="1" applyFill="1" applyBorder="1" applyAlignment="1" applyProtection="1">
      <alignment horizontal="center" vertical="center" textRotation="90" wrapText="1"/>
    </xf>
    <xf numFmtId="0" fontId="16" fillId="7" borderId="30" xfId="0" applyFont="1" applyFill="1" applyBorder="1" applyAlignment="1" applyProtection="1">
      <alignment horizontal="right" vertical="center" textRotation="90" wrapText="1"/>
    </xf>
    <xf numFmtId="0" fontId="30" fillId="0" borderId="0" xfId="0" applyFont="1" applyBorder="1" applyAlignment="1" applyProtection="1">
      <alignment horizontal="center" vertical="center" wrapText="1"/>
    </xf>
    <xf numFmtId="49" fontId="7" fillId="0" borderId="26" xfId="0" applyNumberFormat="1" applyFont="1" applyBorder="1" applyAlignment="1" applyProtection="1">
      <alignment horizontal="center" vertical="center"/>
    </xf>
    <xf numFmtId="164" fontId="7" fillId="0" borderId="3" xfId="0" applyNumberFormat="1" applyFont="1" applyBorder="1" applyAlignment="1" applyProtection="1"/>
    <xf numFmtId="3" fontId="7" fillId="0" borderId="3" xfId="0" applyNumberFormat="1" applyFont="1" applyBorder="1" applyAlignment="1" applyProtection="1"/>
    <xf numFmtId="3" fontId="7" fillId="0" borderId="27" xfId="0" applyNumberFormat="1" applyFont="1" applyBorder="1" applyAlignment="1" applyProtection="1"/>
    <xf numFmtId="3" fontId="7" fillId="0" borderId="26" xfId="0" applyNumberFormat="1" applyFont="1" applyBorder="1" applyAlignment="1" applyProtection="1"/>
    <xf numFmtId="3" fontId="7" fillId="0" borderId="12" xfId="0" applyNumberFormat="1" applyFont="1" applyBorder="1" applyAlignment="1" applyProtection="1"/>
    <xf numFmtId="49" fontId="7" fillId="0" borderId="23" xfId="0" applyNumberFormat="1" applyFont="1" applyBorder="1" applyAlignment="1" applyProtection="1">
      <alignment horizontal="center" vertical="center"/>
    </xf>
    <xf numFmtId="164" fontId="7" fillId="0" borderId="16" xfId="0" applyNumberFormat="1" applyFont="1" applyBorder="1" applyAlignment="1" applyProtection="1"/>
    <xf numFmtId="3" fontId="7" fillId="0" borderId="16" xfId="0" applyNumberFormat="1" applyFont="1" applyBorder="1" applyAlignment="1" applyProtection="1"/>
    <xf numFmtId="3" fontId="7" fillId="0" borderId="24" xfId="0" applyNumberFormat="1" applyFont="1" applyBorder="1" applyAlignment="1" applyProtection="1"/>
    <xf numFmtId="3" fontId="7" fillId="0" borderId="31" xfId="0" applyNumberFormat="1" applyFont="1" applyBorder="1" applyAlignment="1" applyProtection="1"/>
    <xf numFmtId="3" fontId="7" fillId="0" borderId="30" xfId="0" applyNumberFormat="1" applyFont="1" applyBorder="1" applyAlignment="1" applyProtection="1"/>
    <xf numFmtId="3" fontId="7" fillId="0" borderId="32" xfId="0" applyNumberFormat="1" applyFont="1" applyBorder="1" applyAlignment="1" applyProtection="1"/>
    <xf numFmtId="49" fontId="32" fillId="2" borderId="33" xfId="0" applyNumberFormat="1" applyFont="1" applyFill="1" applyBorder="1" applyAlignment="1" applyProtection="1">
      <alignment horizontal="center" vertical="center"/>
    </xf>
    <xf numFmtId="164" fontId="32" fillId="2" borderId="34" xfId="0" applyNumberFormat="1" applyFont="1" applyFill="1" applyBorder="1" applyAlignment="1" applyProtection="1"/>
    <xf numFmtId="3" fontId="32" fillId="2" borderId="34" xfId="0" applyNumberFormat="1" applyFont="1" applyFill="1" applyBorder="1" applyAlignment="1" applyProtection="1"/>
    <xf numFmtId="3" fontId="32" fillId="2" borderId="35" xfId="0" applyNumberFormat="1" applyFont="1" applyFill="1" applyBorder="1" applyAlignment="1" applyProtection="1"/>
    <xf numFmtId="3" fontId="32" fillId="2" borderId="1" xfId="0" applyNumberFormat="1" applyFont="1" applyFill="1" applyBorder="1" applyAlignment="1" applyProtection="1"/>
    <xf numFmtId="3" fontId="32" fillId="2" borderId="36" xfId="0" applyNumberFormat="1" applyFont="1" applyFill="1" applyBorder="1" applyAlignment="1" applyProtection="1"/>
    <xf numFmtId="0" fontId="7" fillId="0" borderId="37" xfId="0" applyFont="1" applyBorder="1" applyAlignment="1" applyProtection="1">
      <alignment horizontal="center"/>
    </xf>
    <xf numFmtId="0" fontId="7" fillId="0" borderId="7" xfId="0" applyFont="1" applyBorder="1" applyAlignment="1" applyProtection="1"/>
    <xf numFmtId="3" fontId="7" fillId="0" borderId="7" xfId="0" applyNumberFormat="1" applyFont="1" applyBorder="1" applyAlignment="1" applyProtection="1"/>
    <xf numFmtId="3" fontId="7" fillId="0" borderId="25" xfId="0" applyNumberFormat="1" applyFont="1" applyBorder="1" applyAlignment="1" applyProtection="1"/>
    <xf numFmtId="3" fontId="7" fillId="0" borderId="37" xfId="0" applyNumberFormat="1" applyFont="1" applyBorder="1" applyAlignment="1" applyProtection="1"/>
    <xf numFmtId="3" fontId="7" fillId="0" borderId="8" xfId="0" applyNumberFormat="1" applyFont="1" applyBorder="1" applyAlignment="1" applyProtection="1"/>
    <xf numFmtId="0" fontId="7" fillId="6" borderId="26" xfId="0" applyFont="1" applyFill="1" applyBorder="1" applyAlignment="1" applyProtection="1">
      <alignment horizontal="center" vertical="center"/>
    </xf>
    <xf numFmtId="164" fontId="7" fillId="6" borderId="3" xfId="0" applyNumberFormat="1" applyFont="1" applyFill="1" applyBorder="1" applyAlignment="1" applyProtection="1"/>
    <xf numFmtId="3" fontId="7" fillId="6" borderId="3" xfId="0" applyNumberFormat="1" applyFont="1" applyFill="1" applyBorder="1" applyAlignment="1" applyProtection="1"/>
    <xf numFmtId="3" fontId="7" fillId="6" borderId="27" xfId="0" applyNumberFormat="1" applyFont="1" applyFill="1" applyBorder="1" applyAlignment="1" applyProtection="1"/>
    <xf numFmtId="3" fontId="7" fillId="6" borderId="26" xfId="0" applyNumberFormat="1" applyFont="1" applyFill="1" applyBorder="1" applyAlignment="1" applyProtection="1"/>
    <xf numFmtId="3" fontId="7" fillId="6" borderId="12" xfId="0" applyNumberFormat="1" applyFont="1" applyFill="1" applyBorder="1" applyAlignment="1" applyProtection="1"/>
    <xf numFmtId="0" fontId="7" fillId="0" borderId="26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164" fontId="7" fillId="0" borderId="30" xfId="0" applyNumberFormat="1" applyFont="1" applyBorder="1" applyAlignment="1" applyProtection="1">
      <alignment wrapText="1"/>
    </xf>
    <xf numFmtId="3" fontId="7" fillId="0" borderId="38" xfId="0" applyNumberFormat="1" applyFont="1" applyBorder="1" applyAlignment="1" applyProtection="1"/>
    <xf numFmtId="0" fontId="32" fillId="2" borderId="33" xfId="0" applyFont="1" applyFill="1" applyBorder="1" applyAlignment="1" applyProtection="1">
      <alignment horizontal="center" vertical="center"/>
    </xf>
    <xf numFmtId="164" fontId="32" fillId="2" borderId="34" xfId="0" applyNumberFormat="1" applyFont="1" applyFill="1" applyBorder="1" applyAlignment="1" applyProtection="1">
      <alignment wrapText="1"/>
    </xf>
    <xf numFmtId="0" fontId="17" fillId="0" borderId="25" xfId="0" applyFont="1" applyBorder="1" applyAlignment="1" applyProtection="1"/>
    <xf numFmtId="0" fontId="5" fillId="0" borderId="0" xfId="0" applyFont="1" applyBorder="1" applyAlignment="1" applyProtection="1"/>
    <xf numFmtId="0" fontId="17" fillId="0" borderId="27" xfId="0" applyFont="1" applyBorder="1" applyAlignment="1" applyProtection="1"/>
    <xf numFmtId="0" fontId="18" fillId="5" borderId="27" xfId="0" applyFont="1" applyFill="1" applyBorder="1" applyAlignment="1" applyProtection="1"/>
    <xf numFmtId="0" fontId="18" fillId="6" borderId="27" xfId="0" applyFont="1" applyFill="1" applyBorder="1" applyAlignment="1" applyProtection="1"/>
    <xf numFmtId="0" fontId="17" fillId="0" borderId="24" xfId="0" applyFont="1" applyBorder="1" applyAlignment="1" applyProtection="1"/>
    <xf numFmtId="0" fontId="18" fillId="3" borderId="6" xfId="0" applyFont="1" applyFill="1" applyBorder="1" applyAlignment="1" applyProtection="1"/>
    <xf numFmtId="0" fontId="18" fillId="3" borderId="11" xfId="0" applyFont="1" applyFill="1" applyBorder="1" applyAlignment="1" applyProtection="1"/>
    <xf numFmtId="0" fontId="18" fillId="5" borderId="28" xfId="0" applyFont="1" applyFill="1" applyBorder="1" applyAlignment="1" applyProtection="1"/>
    <xf numFmtId="0" fontId="18" fillId="3" borderId="15" xfId="0" applyFont="1" applyFill="1" applyBorder="1" applyAlignment="1" applyProtection="1"/>
    <xf numFmtId="0" fontId="18" fillId="5" borderId="40" xfId="0" applyFont="1" applyFill="1" applyBorder="1" applyAlignment="1" applyProtection="1"/>
    <xf numFmtId="0" fontId="18" fillId="6" borderId="40" xfId="0" applyFont="1" applyFill="1" applyBorder="1" applyAlignment="1" applyProtection="1"/>
    <xf numFmtId="0" fontId="16" fillId="7" borderId="3" xfId="0" applyFont="1" applyFill="1" applyBorder="1" applyAlignment="1" applyProtection="1">
      <alignment horizontal="center" vertical="center" textRotation="90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0" fontId="8" fillId="0" borderId="26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0" fontId="9" fillId="0" borderId="39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11" fillId="0" borderId="26" xfId="1" applyFont="1" applyBorder="1" applyAlignment="1" applyProtection="1">
      <alignment horizontal="center" vertical="center" textRotation="90"/>
    </xf>
    <xf numFmtId="0" fontId="11" fillId="0" borderId="23" xfId="1" applyFont="1" applyBorder="1" applyAlignment="1" applyProtection="1">
      <alignment horizontal="center" vertical="center" textRotation="90"/>
    </xf>
    <xf numFmtId="0" fontId="12" fillId="0" borderId="3" xfId="0" applyFont="1" applyBorder="1" applyAlignment="1" applyProtection="1">
      <alignment horizontal="center" textRotation="90"/>
    </xf>
    <xf numFmtId="0" fontId="12" fillId="0" borderId="16" xfId="0" applyFont="1" applyBorder="1" applyAlignment="1" applyProtection="1">
      <alignment horizontal="center" textRotation="90"/>
    </xf>
    <xf numFmtId="0" fontId="13" fillId="0" borderId="3" xfId="0" applyFont="1" applyBorder="1" applyAlignment="1" applyProtection="1">
      <alignment horizontal="center" textRotation="90"/>
    </xf>
    <xf numFmtId="0" fontId="13" fillId="0" borderId="16" xfId="0" applyFont="1" applyBorder="1" applyAlignment="1" applyProtection="1">
      <alignment horizontal="center" textRotation="90"/>
    </xf>
    <xf numFmtId="0" fontId="12" fillId="0" borderId="27" xfId="0" applyFont="1" applyBorder="1" applyAlignment="1" applyProtection="1">
      <alignment horizontal="center" textRotation="90"/>
    </xf>
    <xf numFmtId="0" fontId="12" fillId="0" borderId="24" xfId="0" applyFont="1" applyBorder="1" applyAlignment="1" applyProtection="1">
      <alignment horizontal="center" textRotation="90"/>
    </xf>
    <xf numFmtId="0" fontId="14" fillId="0" borderId="11" xfId="0" applyFont="1" applyBorder="1" applyAlignment="1" applyProtection="1">
      <alignment horizontal="center" vertical="center" textRotation="90" wrapText="1"/>
    </xf>
    <xf numFmtId="0" fontId="14" fillId="0" borderId="15" xfId="0" applyFont="1" applyBorder="1" applyAlignment="1" applyProtection="1">
      <alignment horizontal="center" vertical="center" textRotation="90" wrapText="1"/>
    </xf>
    <xf numFmtId="0" fontId="14" fillId="0" borderId="3" xfId="0" applyFont="1" applyBorder="1" applyAlignment="1" applyProtection="1">
      <alignment horizontal="center" vertical="center" textRotation="90" wrapText="1"/>
    </xf>
    <xf numFmtId="0" fontId="14" fillId="0" borderId="16" xfId="0" applyFont="1" applyBorder="1" applyAlignment="1" applyProtection="1">
      <alignment horizontal="center" vertical="center" textRotation="90" wrapText="1"/>
    </xf>
    <xf numFmtId="0" fontId="6" fillId="0" borderId="18" xfId="1" applyFont="1" applyBorder="1" applyAlignment="1" applyProtection="1">
      <alignment horizontal="center" vertical="center" wrapText="1"/>
    </xf>
    <xf numFmtId="0" fontId="10" fillId="0" borderId="18" xfId="1" applyFont="1" applyBorder="1" applyAlignment="1" applyProtection="1">
      <alignment horizontal="center" vertical="center"/>
    </xf>
    <xf numFmtId="0" fontId="22" fillId="0" borderId="19" xfId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wrapText="1"/>
    </xf>
    <xf numFmtId="0" fontId="6" fillId="0" borderId="23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center" vertical="center" textRotation="90"/>
    </xf>
    <xf numFmtId="0" fontId="6" fillId="0" borderId="16" xfId="1" applyFont="1" applyBorder="1" applyAlignment="1" applyProtection="1">
      <alignment horizontal="center" vertical="center" textRotation="90" wrapText="1"/>
    </xf>
    <xf numFmtId="0" fontId="6" fillId="0" borderId="24" xfId="1" applyFont="1" applyBorder="1" applyAlignment="1" applyProtection="1">
      <alignment horizontal="center" vertical="center" textRotation="90" wrapText="1"/>
    </xf>
    <xf numFmtId="0" fontId="23" fillId="0" borderId="23" xfId="1" applyFont="1" applyBorder="1" applyAlignment="1" applyProtection="1">
      <alignment horizontal="center" vertical="center" textRotation="90" wrapText="1"/>
    </xf>
    <xf numFmtId="0" fontId="12" fillId="0" borderId="17" xfId="0" applyFont="1" applyBorder="1" applyAlignment="1" applyProtection="1">
      <alignment horizontal="center" vertical="center" textRotation="90" wrapText="1"/>
    </xf>
    <xf numFmtId="0" fontId="24" fillId="0" borderId="16" xfId="0" applyFont="1" applyBorder="1" applyAlignment="1" applyProtection="1">
      <alignment horizontal="center" vertical="center" textRotation="90" wrapText="1"/>
    </xf>
    <xf numFmtId="0" fontId="23" fillId="0" borderId="16" xfId="1" applyFont="1" applyBorder="1" applyAlignment="1" applyProtection="1">
      <alignment horizontal="center" vertical="center" textRotation="90" wrapText="1"/>
    </xf>
    <xf numFmtId="0" fontId="2" fillId="0" borderId="0" xfId="0" applyFont="1" applyBorder="1" applyAlignment="1" applyProtection="1">
      <alignment horizontal="left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16" fillId="7" borderId="20" xfId="0" applyFont="1" applyFill="1" applyBorder="1" applyAlignment="1" applyProtection="1">
      <alignment horizontal="center" vertical="center" wrapText="1"/>
    </xf>
    <xf numFmtId="0" fontId="16" fillId="7" borderId="21" xfId="0" applyFont="1" applyFill="1" applyBorder="1" applyAlignment="1" applyProtection="1">
      <alignment horizontal="center" vertical="center"/>
    </xf>
    <xf numFmtId="0" fontId="16" fillId="7" borderId="22" xfId="0" applyFont="1" applyFill="1" applyBorder="1" applyAlignment="1" applyProtection="1">
      <alignment horizontal="center" vertical="center"/>
    </xf>
    <xf numFmtId="0" fontId="16" fillId="7" borderId="18" xfId="0" applyFont="1" applyFill="1" applyBorder="1" applyAlignment="1" applyProtection="1">
      <alignment horizontal="center" vertical="center"/>
    </xf>
    <xf numFmtId="0" fontId="16" fillId="7" borderId="3" xfId="0" applyFont="1" applyFill="1" applyBorder="1" applyAlignment="1" applyProtection="1">
      <alignment horizontal="center" vertical="center" textRotation="90"/>
    </xf>
    <xf numFmtId="0" fontId="16" fillId="7" borderId="3" xfId="0" applyFont="1" applyFill="1" applyBorder="1" applyAlignment="1" applyProtection="1">
      <alignment horizontal="center" vertical="center" textRotation="90" wrapText="1"/>
    </xf>
    <xf numFmtId="0" fontId="31" fillId="7" borderId="27" xfId="0" applyFont="1" applyFill="1" applyBorder="1" applyAlignment="1" applyProtection="1">
      <alignment horizontal="center" vertical="center" textRotation="90"/>
    </xf>
    <xf numFmtId="0" fontId="17" fillId="7" borderId="26" xfId="0" applyFont="1" applyFill="1" applyBorder="1" applyAlignment="1" applyProtection="1">
      <alignment horizontal="center" vertical="center"/>
    </xf>
    <xf numFmtId="0" fontId="17" fillId="7" borderId="3" xfId="0" applyFont="1" applyFill="1" applyBorder="1" applyAlignment="1" applyProtection="1">
      <alignment horizontal="center" vertical="center"/>
    </xf>
  </cellXfs>
  <cellStyles count="2">
    <cellStyle name="Excel Built-in Explanatory Text" xfId="1"/>
    <cellStyle name="Normální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6"/>
  <sheetViews>
    <sheetView topLeftCell="A7" workbookViewId="0">
      <selection activeCell="S7" sqref="S7:S8"/>
    </sheetView>
  </sheetViews>
  <sheetFormatPr defaultColWidth="8.7109375" defaultRowHeight="15" x14ac:dyDescent="0.25"/>
  <cols>
    <col min="1" max="1" width="2.85546875" style="1" customWidth="1"/>
    <col min="2" max="2" width="33.140625" style="1" customWidth="1"/>
    <col min="3" max="23" width="6" style="1" customWidth="1"/>
  </cols>
  <sheetData>
    <row r="1" spans="1:30" ht="0.75" customHeight="1" x14ac:dyDescent="0.25"/>
    <row r="2" spans="1:30" ht="21" x14ac:dyDescent="0.35">
      <c r="A2" s="2"/>
      <c r="B2" s="3" t="s">
        <v>0</v>
      </c>
      <c r="C2" s="3"/>
      <c r="D2" s="3"/>
      <c r="E2" s="3"/>
      <c r="F2" s="3"/>
      <c r="G2" s="3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30" ht="15" customHeight="1" x14ac:dyDescent="0.25">
      <c r="A3" s="6"/>
      <c r="B3" s="6"/>
      <c r="C3" s="6"/>
      <c r="D3" s="6"/>
      <c r="E3" s="6"/>
      <c r="F3" s="6"/>
      <c r="G3" s="7" t="s">
        <v>1</v>
      </c>
      <c r="H3" s="7"/>
      <c r="I3" s="7"/>
      <c r="J3" s="7"/>
      <c r="K3" s="7"/>
      <c r="L3" s="7"/>
      <c r="M3" s="7"/>
      <c r="N3" s="7"/>
      <c r="O3" s="8"/>
      <c r="P3" s="8"/>
      <c r="Q3" s="6"/>
      <c r="R3" s="6"/>
      <c r="S3" s="6"/>
      <c r="T3" s="6"/>
      <c r="U3" s="9" t="s">
        <v>2</v>
      </c>
      <c r="V3" s="9"/>
      <c r="W3" s="6"/>
      <c r="X3" s="6"/>
    </row>
    <row r="4" spans="1:30" ht="9.9499999999999993" customHeight="1" thickBot="1" x14ac:dyDescent="0.3">
      <c r="A4" s="6"/>
      <c r="B4" s="6"/>
      <c r="C4" s="6"/>
      <c r="D4" s="6"/>
      <c r="E4" s="6"/>
      <c r="F4" s="6"/>
      <c r="G4" s="6"/>
      <c r="H4" s="10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0" ht="9.9499999999999993" customHeight="1" thickBot="1" x14ac:dyDescent="0.3">
      <c r="A5" s="158" t="s">
        <v>3</v>
      </c>
      <c r="B5" s="159" t="s">
        <v>4</v>
      </c>
      <c r="C5" s="160" t="s">
        <v>5</v>
      </c>
      <c r="D5" s="161"/>
      <c r="E5" s="161"/>
      <c r="F5" s="161"/>
      <c r="G5" s="161"/>
      <c r="H5" s="161"/>
      <c r="I5" s="162"/>
      <c r="J5" s="166" t="s">
        <v>99</v>
      </c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8"/>
      <c r="X5" s="169"/>
    </row>
    <row r="6" spans="1:30" ht="9.9499999999999993" customHeight="1" thickBot="1" x14ac:dyDescent="0.3">
      <c r="A6" s="158"/>
      <c r="B6" s="159"/>
      <c r="C6" s="163"/>
      <c r="D6" s="164"/>
      <c r="E6" s="164"/>
      <c r="F6" s="164"/>
      <c r="G6" s="164"/>
      <c r="H6" s="164"/>
      <c r="I6" s="165"/>
      <c r="J6" s="170" t="s">
        <v>6</v>
      </c>
      <c r="K6" s="171"/>
      <c r="L6" s="172" t="s">
        <v>7</v>
      </c>
      <c r="M6" s="172"/>
      <c r="N6" s="172" t="s">
        <v>8</v>
      </c>
      <c r="O6" s="172"/>
      <c r="P6" s="172" t="s">
        <v>9</v>
      </c>
      <c r="Q6" s="172"/>
      <c r="R6" s="172" t="s">
        <v>10</v>
      </c>
      <c r="S6" s="172"/>
      <c r="T6" s="172" t="s">
        <v>11</v>
      </c>
      <c r="U6" s="172"/>
      <c r="V6" s="172" t="s">
        <v>12</v>
      </c>
      <c r="W6" s="173"/>
      <c r="X6" s="169"/>
    </row>
    <row r="7" spans="1:30" ht="11.1" customHeight="1" thickBot="1" x14ac:dyDescent="0.3">
      <c r="A7" s="158"/>
      <c r="B7" s="159"/>
      <c r="C7" s="174" t="s">
        <v>13</v>
      </c>
      <c r="D7" s="176" t="s">
        <v>7</v>
      </c>
      <c r="E7" s="176" t="s">
        <v>8</v>
      </c>
      <c r="F7" s="176" t="s">
        <v>9</v>
      </c>
      <c r="G7" s="178" t="s">
        <v>10</v>
      </c>
      <c r="H7" s="176" t="s">
        <v>11</v>
      </c>
      <c r="I7" s="180" t="s">
        <v>12</v>
      </c>
      <c r="J7" s="182" t="s">
        <v>14</v>
      </c>
      <c r="K7" s="184" t="s">
        <v>100</v>
      </c>
      <c r="L7" s="184" t="s">
        <v>14</v>
      </c>
      <c r="M7" s="184" t="s">
        <v>100</v>
      </c>
      <c r="N7" s="184" t="s">
        <v>14</v>
      </c>
      <c r="O7" s="184" t="s">
        <v>100</v>
      </c>
      <c r="P7" s="184" t="s">
        <v>14</v>
      </c>
      <c r="Q7" s="184" t="s">
        <v>100</v>
      </c>
      <c r="R7" s="184" t="s">
        <v>14</v>
      </c>
      <c r="S7" s="184" t="s">
        <v>100</v>
      </c>
      <c r="T7" s="184" t="s">
        <v>14</v>
      </c>
      <c r="U7" s="184" t="s">
        <v>100</v>
      </c>
      <c r="V7" s="184" t="s">
        <v>14</v>
      </c>
      <c r="W7" s="184" t="s">
        <v>100</v>
      </c>
      <c r="X7" s="169"/>
    </row>
    <row r="8" spans="1:30" ht="23.25" customHeight="1" thickBot="1" x14ac:dyDescent="0.3">
      <c r="A8" s="158"/>
      <c r="B8" s="159"/>
      <c r="C8" s="175"/>
      <c r="D8" s="177"/>
      <c r="E8" s="177"/>
      <c r="F8" s="177"/>
      <c r="G8" s="179"/>
      <c r="H8" s="177"/>
      <c r="I8" s="181"/>
      <c r="J8" s="183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69"/>
    </row>
    <row r="9" spans="1:30" ht="12" customHeight="1" x14ac:dyDescent="0.25">
      <c r="A9" s="12">
        <v>501</v>
      </c>
      <c r="B9" s="13" t="s">
        <v>15</v>
      </c>
      <c r="C9" s="14">
        <f t="shared" ref="C9:C25" si="0">SUM(D9:I9)</f>
        <v>423</v>
      </c>
      <c r="D9" s="15">
        <v>1</v>
      </c>
      <c r="E9" s="16"/>
      <c r="F9" s="16">
        <v>1</v>
      </c>
      <c r="G9" s="16">
        <v>420</v>
      </c>
      <c r="H9" s="16"/>
      <c r="I9" s="145">
        <f>'rozpočet soubory 2024'!C6</f>
        <v>1</v>
      </c>
      <c r="J9" s="151">
        <f t="shared" ref="J9:J41" si="1">SUM(L9+N9+P9+R9+T9+V9)</f>
        <v>411</v>
      </c>
      <c r="K9" s="18">
        <f t="shared" ref="K9:K41" si="2">SUM(M9+O9+Q9+S9+U9+W9)</f>
        <v>448</v>
      </c>
      <c r="L9" s="16">
        <v>5</v>
      </c>
      <c r="M9" s="16">
        <v>0</v>
      </c>
      <c r="N9" s="16">
        <v>0</v>
      </c>
      <c r="O9" s="16">
        <v>0</v>
      </c>
      <c r="P9" s="16">
        <v>3</v>
      </c>
      <c r="Q9" s="16">
        <v>0</v>
      </c>
      <c r="R9" s="16">
        <v>400</v>
      </c>
      <c r="S9" s="16">
        <v>448</v>
      </c>
      <c r="T9" s="16">
        <v>2</v>
      </c>
      <c r="U9" s="16">
        <v>0</v>
      </c>
      <c r="V9" s="16">
        <f>'rozpočet soubory 2024'!G6</f>
        <v>1</v>
      </c>
      <c r="W9" s="145">
        <f>'rozpočet soubory 2024'!H6</f>
        <v>0</v>
      </c>
      <c r="X9" s="19"/>
      <c r="Y9" s="20"/>
      <c r="Z9" s="20"/>
      <c r="AA9" s="20"/>
      <c r="AB9" s="20"/>
      <c r="AC9" s="20"/>
      <c r="AD9" s="20"/>
    </row>
    <row r="10" spans="1:30" ht="12" customHeight="1" x14ac:dyDescent="0.25">
      <c r="A10" s="21">
        <v>501</v>
      </c>
      <c r="B10" s="22" t="s">
        <v>16</v>
      </c>
      <c r="C10" s="23">
        <f t="shared" si="0"/>
        <v>0</v>
      </c>
      <c r="D10" s="24"/>
      <c r="E10" s="17"/>
      <c r="F10" s="17"/>
      <c r="G10" s="17"/>
      <c r="H10" s="25"/>
      <c r="I10" s="145">
        <f>'rozpočet soubory 2024'!C7</f>
        <v>0</v>
      </c>
      <c r="J10" s="152">
        <f t="shared" si="1"/>
        <v>51</v>
      </c>
      <c r="K10" s="26">
        <f t="shared" si="2"/>
        <v>51</v>
      </c>
      <c r="L10" s="17">
        <v>50</v>
      </c>
      <c r="M10" s="17">
        <v>50</v>
      </c>
      <c r="N10" s="17">
        <v>0</v>
      </c>
      <c r="O10" s="17">
        <v>0</v>
      </c>
      <c r="P10" s="146">
        <v>0</v>
      </c>
      <c r="Q10" s="17">
        <v>0</v>
      </c>
      <c r="R10" s="17">
        <v>1</v>
      </c>
      <c r="S10" s="17">
        <v>1</v>
      </c>
      <c r="T10" s="17">
        <v>0</v>
      </c>
      <c r="U10" s="17">
        <v>0</v>
      </c>
      <c r="V10" s="16">
        <f>'rozpočet soubory 2024'!G7</f>
        <v>0</v>
      </c>
      <c r="W10" s="145">
        <f>'rozpočet soubory 2024'!H7</f>
        <v>0</v>
      </c>
      <c r="X10" s="19"/>
      <c r="Y10" s="20"/>
      <c r="Z10" s="20"/>
      <c r="AA10" s="20"/>
      <c r="AB10" s="20"/>
      <c r="AC10" s="20"/>
      <c r="AD10" s="20"/>
    </row>
    <row r="11" spans="1:30" ht="12" customHeight="1" x14ac:dyDescent="0.25">
      <c r="A11" s="21">
        <v>501</v>
      </c>
      <c r="B11" s="22" t="s">
        <v>17</v>
      </c>
      <c r="C11" s="23">
        <f t="shared" si="0"/>
        <v>389</v>
      </c>
      <c r="D11" s="24">
        <v>99</v>
      </c>
      <c r="E11" s="17"/>
      <c r="F11" s="17">
        <v>16</v>
      </c>
      <c r="G11" s="17">
        <v>95</v>
      </c>
      <c r="H11" s="17">
        <v>139</v>
      </c>
      <c r="I11" s="145">
        <f>'rozpočet soubory 2024'!C8</f>
        <v>40</v>
      </c>
      <c r="J11" s="152">
        <f t="shared" si="1"/>
        <v>387</v>
      </c>
      <c r="K11" s="26">
        <f t="shared" si="2"/>
        <v>326</v>
      </c>
      <c r="L11" s="17">
        <v>170</v>
      </c>
      <c r="M11" s="17">
        <v>81</v>
      </c>
      <c r="N11" s="17">
        <v>0</v>
      </c>
      <c r="O11" s="17">
        <v>0</v>
      </c>
      <c r="P11" s="17">
        <v>25</v>
      </c>
      <c r="Q11" s="17">
        <v>19</v>
      </c>
      <c r="R11" s="17">
        <v>85</v>
      </c>
      <c r="S11" s="17">
        <v>101</v>
      </c>
      <c r="T11" s="17">
        <v>94</v>
      </c>
      <c r="U11" s="17">
        <v>117</v>
      </c>
      <c r="V11" s="16">
        <f>'rozpočet soubory 2024'!G8</f>
        <v>13</v>
      </c>
      <c r="W11" s="145">
        <v>8</v>
      </c>
      <c r="X11" s="19"/>
      <c r="Y11" s="20"/>
      <c r="Z11" s="20"/>
      <c r="AA11" s="20"/>
      <c r="AB11" s="20"/>
      <c r="AC11" s="20"/>
      <c r="AD11" s="20"/>
    </row>
    <row r="12" spans="1:30" ht="12" customHeight="1" x14ac:dyDescent="0.25">
      <c r="A12" s="21">
        <v>502</v>
      </c>
      <c r="B12" s="22" t="s">
        <v>18</v>
      </c>
      <c r="C12" s="23">
        <f t="shared" si="0"/>
        <v>52</v>
      </c>
      <c r="D12" s="24">
        <v>3</v>
      </c>
      <c r="E12" s="17"/>
      <c r="F12" s="17">
        <v>12</v>
      </c>
      <c r="G12" s="17">
        <v>10</v>
      </c>
      <c r="H12" s="17">
        <v>27</v>
      </c>
      <c r="I12" s="145">
        <f>'rozpočet soubory 2024'!C9</f>
        <v>0</v>
      </c>
      <c r="J12" s="152">
        <f t="shared" si="1"/>
        <v>64</v>
      </c>
      <c r="K12" s="26">
        <f t="shared" si="2"/>
        <v>46</v>
      </c>
      <c r="L12" s="17">
        <v>3</v>
      </c>
      <c r="M12" s="17">
        <v>2</v>
      </c>
      <c r="N12" s="17">
        <v>0</v>
      </c>
      <c r="O12" s="17">
        <v>0</v>
      </c>
      <c r="P12" s="17">
        <v>12</v>
      </c>
      <c r="Q12" s="17">
        <v>8</v>
      </c>
      <c r="R12" s="17">
        <v>12</v>
      </c>
      <c r="S12" s="17">
        <v>5</v>
      </c>
      <c r="T12" s="17">
        <v>32</v>
      </c>
      <c r="U12" s="17">
        <v>31</v>
      </c>
      <c r="V12" s="16">
        <f>'rozpočet soubory 2024'!G9</f>
        <v>5</v>
      </c>
      <c r="W12" s="145">
        <f>'rozpočet soubory 2024'!H9</f>
        <v>0</v>
      </c>
      <c r="X12" s="19"/>
      <c r="Y12" s="20"/>
      <c r="Z12" s="20"/>
      <c r="AA12" s="20"/>
      <c r="AB12" s="20"/>
      <c r="AC12" s="20"/>
      <c r="AD12" s="20"/>
    </row>
    <row r="13" spans="1:30" ht="12" customHeight="1" x14ac:dyDescent="0.25">
      <c r="A13" s="21">
        <v>502</v>
      </c>
      <c r="B13" s="22" t="s">
        <v>19</v>
      </c>
      <c r="C13" s="23">
        <f t="shared" si="0"/>
        <v>1257</v>
      </c>
      <c r="D13" s="24">
        <v>85</v>
      </c>
      <c r="E13" s="17"/>
      <c r="F13" s="17">
        <v>400</v>
      </c>
      <c r="G13" s="17">
        <v>320</v>
      </c>
      <c r="H13" s="17">
        <v>350</v>
      </c>
      <c r="I13" s="145">
        <f>'rozpočet soubory 2024'!C10</f>
        <v>102</v>
      </c>
      <c r="J13" s="152">
        <f t="shared" si="1"/>
        <v>1970</v>
      </c>
      <c r="K13" s="26">
        <f t="shared" si="2"/>
        <v>965</v>
      </c>
      <c r="L13" s="17">
        <v>126</v>
      </c>
      <c r="M13" s="17">
        <v>81</v>
      </c>
      <c r="N13" s="17">
        <v>0</v>
      </c>
      <c r="O13" s="17">
        <v>0</v>
      </c>
      <c r="P13" s="17">
        <v>540</v>
      </c>
      <c r="Q13" s="17">
        <v>342</v>
      </c>
      <c r="R13" s="17">
        <v>690</v>
      </c>
      <c r="S13" s="17">
        <v>236</v>
      </c>
      <c r="T13" s="17">
        <v>439</v>
      </c>
      <c r="U13" s="17">
        <v>241</v>
      </c>
      <c r="V13" s="16">
        <f>'rozpočet soubory 2024'!G10</f>
        <v>175</v>
      </c>
      <c r="W13" s="145">
        <v>65</v>
      </c>
      <c r="X13" s="19"/>
      <c r="Y13" s="20"/>
      <c r="Z13" s="20"/>
      <c r="AA13" s="20"/>
      <c r="AB13" s="20"/>
      <c r="AC13" s="20"/>
      <c r="AD13" s="20"/>
    </row>
    <row r="14" spans="1:30" ht="12" customHeight="1" x14ac:dyDescent="0.25">
      <c r="A14" s="21">
        <v>502</v>
      </c>
      <c r="B14" s="22" t="s">
        <v>20</v>
      </c>
      <c r="C14" s="23">
        <f t="shared" si="0"/>
        <v>915</v>
      </c>
      <c r="D14" s="24">
        <v>60</v>
      </c>
      <c r="E14" s="17"/>
      <c r="F14" s="17">
        <v>140</v>
      </c>
      <c r="G14" s="17">
        <v>300</v>
      </c>
      <c r="H14" s="17">
        <v>380</v>
      </c>
      <c r="I14" s="145">
        <f>'rozpočet soubory 2024'!C11</f>
        <v>35</v>
      </c>
      <c r="J14" s="152">
        <f t="shared" si="1"/>
        <v>1183</v>
      </c>
      <c r="K14" s="26">
        <f t="shared" si="2"/>
        <v>703</v>
      </c>
      <c r="L14" s="17">
        <v>72</v>
      </c>
      <c r="M14" s="17">
        <v>50</v>
      </c>
      <c r="N14" s="17">
        <v>0</v>
      </c>
      <c r="O14" s="17">
        <v>0</v>
      </c>
      <c r="P14" s="17">
        <v>158</v>
      </c>
      <c r="Q14" s="17">
        <v>106</v>
      </c>
      <c r="R14" s="17">
        <v>414</v>
      </c>
      <c r="S14" s="17">
        <v>289</v>
      </c>
      <c r="T14" s="17">
        <v>508</v>
      </c>
      <c r="U14" s="17">
        <v>234</v>
      </c>
      <c r="V14" s="16">
        <f>'rozpočet soubory 2024'!G11</f>
        <v>31</v>
      </c>
      <c r="W14" s="145">
        <v>24</v>
      </c>
      <c r="X14" s="19"/>
      <c r="Y14" s="20"/>
      <c r="Z14" s="20"/>
      <c r="AA14" s="20"/>
      <c r="AB14" s="20"/>
      <c r="AC14" s="20"/>
      <c r="AD14" s="20"/>
    </row>
    <row r="15" spans="1:30" ht="12" customHeight="1" x14ac:dyDescent="0.25">
      <c r="A15" s="21">
        <v>504</v>
      </c>
      <c r="B15" s="22" t="s">
        <v>21</v>
      </c>
      <c r="C15" s="23">
        <f t="shared" si="0"/>
        <v>205</v>
      </c>
      <c r="D15" s="27">
        <v>170</v>
      </c>
      <c r="E15" s="17"/>
      <c r="F15" s="17"/>
      <c r="G15" s="17"/>
      <c r="H15" s="17">
        <v>35</v>
      </c>
      <c r="I15" s="145">
        <f>'rozpočet soubory 2024'!C12</f>
        <v>0</v>
      </c>
      <c r="J15" s="152">
        <f t="shared" si="1"/>
        <v>230</v>
      </c>
      <c r="K15" s="26">
        <f t="shared" si="2"/>
        <v>190</v>
      </c>
      <c r="L15" s="17">
        <v>210</v>
      </c>
      <c r="M15" s="17">
        <v>159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1</v>
      </c>
      <c r="T15" s="17">
        <v>20</v>
      </c>
      <c r="U15" s="17">
        <v>30</v>
      </c>
      <c r="V15" s="16">
        <f>'rozpočet soubory 2024'!G12</f>
        <v>0</v>
      </c>
      <c r="W15" s="145">
        <f>'rozpočet soubory 2024'!H12</f>
        <v>0</v>
      </c>
      <c r="X15" s="19"/>
      <c r="Y15" s="20"/>
      <c r="Z15" s="20"/>
      <c r="AA15" s="20"/>
      <c r="AB15" s="20"/>
      <c r="AC15" s="20"/>
      <c r="AD15" s="20"/>
    </row>
    <row r="16" spans="1:30" ht="12" customHeight="1" x14ac:dyDescent="0.25">
      <c r="A16" s="21">
        <v>508</v>
      </c>
      <c r="B16" s="22" t="s">
        <v>22</v>
      </c>
      <c r="C16" s="23">
        <f t="shared" si="0"/>
        <v>30</v>
      </c>
      <c r="D16" s="24">
        <v>30</v>
      </c>
      <c r="E16" s="17"/>
      <c r="F16" s="17"/>
      <c r="G16" s="17"/>
      <c r="H16" s="17"/>
      <c r="I16" s="145">
        <v>0</v>
      </c>
      <c r="J16" s="152">
        <f t="shared" si="1"/>
        <v>12</v>
      </c>
      <c r="K16" s="26">
        <f t="shared" si="2"/>
        <v>73</v>
      </c>
      <c r="L16" s="17">
        <v>12</v>
      </c>
      <c r="M16" s="17">
        <v>73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47">
        <v>0</v>
      </c>
      <c r="X16" s="19"/>
      <c r="Y16" s="20"/>
      <c r="Z16" s="20"/>
      <c r="AA16" s="20"/>
      <c r="AB16" s="20"/>
      <c r="AC16" s="20"/>
      <c r="AD16" s="20"/>
    </row>
    <row r="17" spans="1:30" ht="12" customHeight="1" x14ac:dyDescent="0.25">
      <c r="A17" s="21">
        <v>511</v>
      </c>
      <c r="B17" s="22" t="s">
        <v>23</v>
      </c>
      <c r="C17" s="23">
        <f t="shared" si="0"/>
        <v>610</v>
      </c>
      <c r="D17" s="24">
        <v>78</v>
      </c>
      <c r="E17" s="17"/>
      <c r="F17" s="17">
        <v>134</v>
      </c>
      <c r="G17" s="28">
        <v>150</v>
      </c>
      <c r="H17" s="17">
        <v>242</v>
      </c>
      <c r="I17" s="145">
        <f>'rozpočet soubory 2024'!C13</f>
        <v>6</v>
      </c>
      <c r="J17" s="152">
        <f t="shared" si="1"/>
        <v>584</v>
      </c>
      <c r="K17" s="26">
        <f t="shared" si="2"/>
        <v>354</v>
      </c>
      <c r="L17" s="17">
        <v>104</v>
      </c>
      <c r="M17" s="17">
        <v>61</v>
      </c>
      <c r="N17" s="17">
        <v>0</v>
      </c>
      <c r="O17" s="17">
        <v>0</v>
      </c>
      <c r="P17" s="17">
        <v>50</v>
      </c>
      <c r="Q17" s="17">
        <v>49</v>
      </c>
      <c r="R17" s="17">
        <v>153</v>
      </c>
      <c r="S17" s="17">
        <v>78</v>
      </c>
      <c r="T17" s="17">
        <v>277</v>
      </c>
      <c r="U17" s="17">
        <v>166</v>
      </c>
      <c r="V17" s="17">
        <f>'rozpočet soubory 2024'!G13</f>
        <v>0</v>
      </c>
      <c r="W17" s="147">
        <f>'rozpočet soubory 2024'!H13</f>
        <v>0</v>
      </c>
      <c r="X17" s="19"/>
      <c r="Y17" s="20"/>
      <c r="Z17" s="20"/>
      <c r="AA17" s="20"/>
      <c r="AB17" s="20"/>
      <c r="AC17" s="20"/>
      <c r="AD17" s="20"/>
    </row>
    <row r="18" spans="1:30" ht="12" customHeight="1" x14ac:dyDescent="0.25">
      <c r="A18" s="21">
        <v>512</v>
      </c>
      <c r="B18" s="22" t="s">
        <v>24</v>
      </c>
      <c r="C18" s="23">
        <f t="shared" si="0"/>
        <v>14</v>
      </c>
      <c r="D18" s="24">
        <v>2</v>
      </c>
      <c r="E18" s="17"/>
      <c r="F18" s="17">
        <v>1</v>
      </c>
      <c r="G18" s="17">
        <v>7</v>
      </c>
      <c r="H18" s="17">
        <v>4</v>
      </c>
      <c r="I18" s="145">
        <f>'rozpočet soubory 2024'!C14</f>
        <v>0</v>
      </c>
      <c r="J18" s="152">
        <f t="shared" si="1"/>
        <v>12</v>
      </c>
      <c r="K18" s="26">
        <f t="shared" si="2"/>
        <v>8</v>
      </c>
      <c r="L18" s="17">
        <v>4</v>
      </c>
      <c r="M18" s="17">
        <v>1</v>
      </c>
      <c r="N18" s="17">
        <v>0</v>
      </c>
      <c r="O18" s="17">
        <v>0</v>
      </c>
      <c r="P18" s="17">
        <v>3</v>
      </c>
      <c r="Q18" s="17">
        <v>1</v>
      </c>
      <c r="R18" s="17">
        <v>2</v>
      </c>
      <c r="S18" s="17">
        <v>6</v>
      </c>
      <c r="T18" s="17">
        <v>1</v>
      </c>
      <c r="U18" s="17">
        <v>0</v>
      </c>
      <c r="V18" s="17">
        <f>'rozpočet soubory 2024'!G14</f>
        <v>2</v>
      </c>
      <c r="W18" s="147">
        <f>'rozpočet soubory 2024'!H14</f>
        <v>0</v>
      </c>
      <c r="X18" s="19"/>
      <c r="Y18" s="20"/>
      <c r="Z18" s="20"/>
      <c r="AA18" s="20"/>
      <c r="AB18" s="20"/>
      <c r="AC18" s="20"/>
      <c r="AD18" s="20"/>
    </row>
    <row r="19" spans="1:30" ht="12" customHeight="1" x14ac:dyDescent="0.25">
      <c r="A19" s="21">
        <v>513</v>
      </c>
      <c r="B19" s="22" t="s">
        <v>25</v>
      </c>
      <c r="C19" s="23">
        <f t="shared" si="0"/>
        <v>202</v>
      </c>
      <c r="D19" s="24">
        <v>51</v>
      </c>
      <c r="E19" s="17"/>
      <c r="F19" s="17">
        <v>6</v>
      </c>
      <c r="G19" s="17">
        <v>15</v>
      </c>
      <c r="H19" s="17">
        <v>70</v>
      </c>
      <c r="I19" s="145">
        <f>'rozpočet soubory 2024'!C15</f>
        <v>60</v>
      </c>
      <c r="J19" s="152">
        <f t="shared" si="1"/>
        <v>113</v>
      </c>
      <c r="K19" s="26">
        <f t="shared" si="2"/>
        <v>121</v>
      </c>
      <c r="L19" s="17">
        <v>25</v>
      </c>
      <c r="M19" s="17">
        <v>44</v>
      </c>
      <c r="N19" s="17">
        <v>0</v>
      </c>
      <c r="O19" s="17">
        <v>0</v>
      </c>
      <c r="P19" s="17">
        <v>8</v>
      </c>
      <c r="Q19" s="17">
        <v>6</v>
      </c>
      <c r="R19" s="17">
        <v>15</v>
      </c>
      <c r="S19" s="17">
        <v>16</v>
      </c>
      <c r="T19" s="17">
        <v>35</v>
      </c>
      <c r="U19" s="17">
        <v>38</v>
      </c>
      <c r="V19" s="17">
        <f>'rozpočet soubory 2024'!G15</f>
        <v>30</v>
      </c>
      <c r="W19" s="147">
        <v>17</v>
      </c>
      <c r="X19" s="19"/>
      <c r="Y19" s="20"/>
      <c r="Z19" s="20"/>
      <c r="AA19" s="20"/>
      <c r="AB19" s="20"/>
      <c r="AC19" s="20"/>
      <c r="AD19" s="20"/>
    </row>
    <row r="20" spans="1:30" ht="12" customHeight="1" x14ac:dyDescent="0.25">
      <c r="A20" s="21">
        <v>513</v>
      </c>
      <c r="B20" s="22" t="s">
        <v>101</v>
      </c>
      <c r="C20" s="23">
        <f t="shared" ref="C20" si="3">SUM(D20:I20)</f>
        <v>0</v>
      </c>
      <c r="D20" s="24"/>
      <c r="E20" s="17"/>
      <c r="F20" s="17"/>
      <c r="G20" s="17"/>
      <c r="H20" s="17"/>
      <c r="I20" s="145"/>
      <c r="J20" s="152">
        <f t="shared" ref="J20:J22" si="4">SUM(L20+N20+P20+R20+T20+V20)</f>
        <v>3</v>
      </c>
      <c r="K20" s="26">
        <f t="shared" ref="K20:K22" si="5">SUM(M20+O20+Q20+S20+U20+W20)</f>
        <v>3</v>
      </c>
      <c r="L20" s="17">
        <v>3</v>
      </c>
      <c r="M20" s="17">
        <v>3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47">
        <v>0</v>
      </c>
      <c r="X20" s="19"/>
      <c r="Y20" s="20"/>
      <c r="Z20" s="20"/>
      <c r="AA20" s="20"/>
      <c r="AB20" s="20"/>
      <c r="AC20" s="20"/>
      <c r="AD20" s="20"/>
    </row>
    <row r="21" spans="1:30" ht="12" customHeight="1" x14ac:dyDescent="0.25">
      <c r="A21" s="21">
        <v>518</v>
      </c>
      <c r="B21" s="22" t="s">
        <v>26</v>
      </c>
      <c r="C21" s="23">
        <f t="shared" si="0"/>
        <v>131</v>
      </c>
      <c r="D21" s="24">
        <v>30</v>
      </c>
      <c r="E21" s="17">
        <v>1</v>
      </c>
      <c r="F21" s="17">
        <v>18</v>
      </c>
      <c r="G21" s="17">
        <v>26</v>
      </c>
      <c r="H21" s="17">
        <v>55</v>
      </c>
      <c r="I21" s="145">
        <f>'rozpočet soubory 2024'!C16</f>
        <v>1</v>
      </c>
      <c r="J21" s="152">
        <f t="shared" si="4"/>
        <v>159</v>
      </c>
      <c r="K21" s="26">
        <f t="shared" si="5"/>
        <v>168</v>
      </c>
      <c r="L21" s="17">
        <v>33</v>
      </c>
      <c r="M21" s="17">
        <v>25</v>
      </c>
      <c r="N21" s="17">
        <v>3</v>
      </c>
      <c r="O21" s="17">
        <v>1</v>
      </c>
      <c r="P21" s="17">
        <v>21</v>
      </c>
      <c r="Q21" s="17">
        <v>17</v>
      </c>
      <c r="R21" s="17">
        <v>36</v>
      </c>
      <c r="S21" s="17">
        <v>23</v>
      </c>
      <c r="T21" s="17">
        <v>65</v>
      </c>
      <c r="U21" s="17">
        <v>101</v>
      </c>
      <c r="V21" s="17">
        <f>'rozpočet soubory 2024'!G16</f>
        <v>1</v>
      </c>
      <c r="W21" s="147">
        <f>'rozpočet soubory 2024'!H16</f>
        <v>1</v>
      </c>
      <c r="X21" s="19"/>
      <c r="Y21" s="20"/>
      <c r="Z21" s="20"/>
      <c r="AA21" s="20"/>
      <c r="AB21" s="20"/>
      <c r="AC21" s="20"/>
      <c r="AD21" s="20"/>
    </row>
    <row r="22" spans="1:30" ht="12" customHeight="1" x14ac:dyDescent="0.25">
      <c r="A22" s="21">
        <v>518</v>
      </c>
      <c r="B22" s="22" t="s">
        <v>27</v>
      </c>
      <c r="C22" s="23">
        <f t="shared" si="0"/>
        <v>535</v>
      </c>
      <c r="D22" s="24"/>
      <c r="E22" s="29"/>
      <c r="F22" s="17">
        <v>215</v>
      </c>
      <c r="G22" s="17"/>
      <c r="H22" s="17">
        <v>15</v>
      </c>
      <c r="I22" s="145">
        <f>'rozpočet soubory 2024'!C17</f>
        <v>305</v>
      </c>
      <c r="J22" s="152">
        <f t="shared" si="4"/>
        <v>525</v>
      </c>
      <c r="K22" s="26">
        <f t="shared" si="5"/>
        <v>485</v>
      </c>
      <c r="L22" s="17">
        <v>0</v>
      </c>
      <c r="M22" s="17">
        <v>0</v>
      </c>
      <c r="N22" s="17">
        <v>0</v>
      </c>
      <c r="O22" s="17">
        <v>0</v>
      </c>
      <c r="P22" s="17">
        <v>190</v>
      </c>
      <c r="Q22" s="17">
        <v>189</v>
      </c>
      <c r="R22" s="17">
        <v>0</v>
      </c>
      <c r="S22" s="17">
        <v>0</v>
      </c>
      <c r="T22" s="17">
        <v>30</v>
      </c>
      <c r="U22" s="17">
        <v>16</v>
      </c>
      <c r="V22" s="17">
        <f>'rozpočet soubory 2024'!G17</f>
        <v>305</v>
      </c>
      <c r="W22" s="147">
        <f>'rozpočet soubory 2024'!H17</f>
        <v>280</v>
      </c>
      <c r="X22" s="19"/>
      <c r="Y22" s="20"/>
      <c r="Z22" s="20"/>
      <c r="AA22" s="20"/>
      <c r="AB22" s="20"/>
      <c r="AC22" s="20"/>
      <c r="AD22" s="20"/>
    </row>
    <row r="23" spans="1:30" ht="12" customHeight="1" x14ac:dyDescent="0.25">
      <c r="A23" s="21">
        <v>518</v>
      </c>
      <c r="B23" s="22" t="s">
        <v>28</v>
      </c>
      <c r="C23" s="23">
        <f t="shared" si="0"/>
        <v>0</v>
      </c>
      <c r="D23" s="24"/>
      <c r="E23" s="17"/>
      <c r="F23" s="17"/>
      <c r="G23" s="17"/>
      <c r="H23" s="17"/>
      <c r="I23" s="145">
        <f>'rozpočet soubory 2024'!C18</f>
        <v>0</v>
      </c>
      <c r="J23" s="152">
        <f t="shared" si="1"/>
        <v>154</v>
      </c>
      <c r="K23" s="26">
        <f t="shared" si="2"/>
        <v>154</v>
      </c>
      <c r="L23" s="17">
        <v>30</v>
      </c>
      <c r="M23" s="17">
        <v>30</v>
      </c>
      <c r="N23" s="17">
        <v>0</v>
      </c>
      <c r="O23" s="17">
        <v>0</v>
      </c>
      <c r="P23" s="17">
        <v>0</v>
      </c>
      <c r="Q23" s="17">
        <v>0</v>
      </c>
      <c r="R23" s="17">
        <v>14</v>
      </c>
      <c r="S23" s="17">
        <v>14</v>
      </c>
      <c r="T23" s="17">
        <v>110</v>
      </c>
      <c r="U23" s="17">
        <v>110</v>
      </c>
      <c r="V23" s="17">
        <f>'rozpočet soubory 2024'!G18</f>
        <v>0</v>
      </c>
      <c r="W23" s="147">
        <f>'rozpočet soubory 2024'!H18</f>
        <v>0</v>
      </c>
      <c r="X23" s="19"/>
      <c r="Y23" s="20"/>
      <c r="Z23" s="20"/>
      <c r="AA23" s="20"/>
      <c r="AB23" s="20"/>
      <c r="AC23" s="20"/>
      <c r="AD23" s="20"/>
    </row>
    <row r="24" spans="1:30" ht="12" customHeight="1" x14ac:dyDescent="0.25">
      <c r="A24" s="21">
        <v>518</v>
      </c>
      <c r="B24" s="22" t="s">
        <v>29</v>
      </c>
      <c r="C24" s="23">
        <f t="shared" si="0"/>
        <v>5404</v>
      </c>
      <c r="D24" s="24">
        <v>361</v>
      </c>
      <c r="E24" s="17">
        <v>215</v>
      </c>
      <c r="F24" s="17">
        <v>191</v>
      </c>
      <c r="G24" s="17">
        <v>411</v>
      </c>
      <c r="H24" s="17">
        <v>4081</v>
      </c>
      <c r="I24" s="145">
        <f>'rozpočet soubory 2024'!C19</f>
        <v>145</v>
      </c>
      <c r="J24" s="152">
        <f t="shared" si="1"/>
        <v>4651</v>
      </c>
      <c r="K24" s="26">
        <f t="shared" si="2"/>
        <v>3771</v>
      </c>
      <c r="L24" s="17">
        <v>350</v>
      </c>
      <c r="M24" s="17">
        <v>186</v>
      </c>
      <c r="N24" s="17">
        <v>170</v>
      </c>
      <c r="O24" s="17">
        <v>175</v>
      </c>
      <c r="P24" s="17">
        <v>300</v>
      </c>
      <c r="Q24" s="17">
        <v>174</v>
      </c>
      <c r="R24" s="17">
        <v>375</v>
      </c>
      <c r="S24" s="17">
        <v>334</v>
      </c>
      <c r="T24" s="24">
        <v>3399</v>
      </c>
      <c r="U24" s="24">
        <v>2838</v>
      </c>
      <c r="V24" s="17">
        <f>'rozpočet soubory 2024'!G19</f>
        <v>57</v>
      </c>
      <c r="W24" s="147">
        <v>64</v>
      </c>
      <c r="X24" s="19"/>
      <c r="Y24" s="20"/>
      <c r="Z24" s="20"/>
      <c r="AA24" s="20"/>
      <c r="AB24" s="20"/>
      <c r="AC24" s="20"/>
      <c r="AD24" s="20"/>
    </row>
    <row r="25" spans="1:30" ht="12" customHeight="1" x14ac:dyDescent="0.25">
      <c r="A25" s="21">
        <v>521</v>
      </c>
      <c r="B25" s="22" t="s">
        <v>30</v>
      </c>
      <c r="C25" s="23">
        <f t="shared" si="0"/>
        <v>6772</v>
      </c>
      <c r="D25" s="24">
        <f>SUM(D26:D29)</f>
        <v>1692</v>
      </c>
      <c r="E25" s="24">
        <f>SUM(E26:E29)</f>
        <v>0</v>
      </c>
      <c r="F25" s="24">
        <f>SUM(F26:F29)</f>
        <v>1278</v>
      </c>
      <c r="G25" s="24">
        <f>SUM(G26:G29)</f>
        <v>1770</v>
      </c>
      <c r="H25" s="24">
        <f>SUM(H26:H29)</f>
        <v>2014</v>
      </c>
      <c r="I25" s="145">
        <f>'rozpočet soubory 2024'!C20</f>
        <v>18</v>
      </c>
      <c r="J25" s="152">
        <f t="shared" si="1"/>
        <v>6166</v>
      </c>
      <c r="K25" s="26">
        <f t="shared" si="2"/>
        <v>6182</v>
      </c>
      <c r="L25" s="24">
        <f t="shared" ref="L25:U25" si="6">SUM(L26:L29)</f>
        <v>1711</v>
      </c>
      <c r="M25" s="24">
        <f t="shared" si="6"/>
        <v>1656</v>
      </c>
      <c r="N25" s="24">
        <f t="shared" si="6"/>
        <v>32</v>
      </c>
      <c r="O25" s="24">
        <f t="shared" si="6"/>
        <v>16</v>
      </c>
      <c r="P25" s="24">
        <f t="shared" si="6"/>
        <v>1242</v>
      </c>
      <c r="Q25" s="24">
        <f t="shared" si="6"/>
        <v>1268</v>
      </c>
      <c r="R25" s="24">
        <f t="shared" si="6"/>
        <v>1694</v>
      </c>
      <c r="S25" s="24">
        <f t="shared" si="6"/>
        <v>1644</v>
      </c>
      <c r="T25" s="24">
        <f t="shared" si="6"/>
        <v>1477</v>
      </c>
      <c r="U25" s="24">
        <f t="shared" si="6"/>
        <v>1583</v>
      </c>
      <c r="V25" s="17">
        <f>'rozpočet soubory 2024'!G20</f>
        <v>10</v>
      </c>
      <c r="W25" s="147">
        <v>15</v>
      </c>
      <c r="X25" s="19"/>
      <c r="Y25" s="20"/>
      <c r="Z25" s="20"/>
      <c r="AA25" s="20"/>
      <c r="AB25" s="20"/>
      <c r="AC25" s="20"/>
      <c r="AD25" s="20"/>
    </row>
    <row r="26" spans="1:30" ht="12" customHeight="1" x14ac:dyDescent="0.25">
      <c r="A26" s="21">
        <v>521</v>
      </c>
      <c r="B26" s="22" t="s">
        <v>31</v>
      </c>
      <c r="C26" s="23">
        <f>SUM(D26:H26)</f>
        <v>5850</v>
      </c>
      <c r="D26" s="24">
        <v>1575</v>
      </c>
      <c r="E26" s="17"/>
      <c r="F26" s="17">
        <v>1151</v>
      </c>
      <c r="G26" s="17">
        <v>1606</v>
      </c>
      <c r="H26" s="17">
        <v>1518</v>
      </c>
      <c r="I26" s="145">
        <f>'rozpočet soubory 2024'!C21</f>
        <v>0</v>
      </c>
      <c r="J26" s="152">
        <f t="shared" si="1"/>
        <v>5317</v>
      </c>
      <c r="K26" s="26">
        <f t="shared" si="2"/>
        <v>5389</v>
      </c>
      <c r="L26" s="17">
        <v>1546</v>
      </c>
      <c r="M26" s="17">
        <v>1493</v>
      </c>
      <c r="N26" s="17">
        <v>0</v>
      </c>
      <c r="O26" s="17">
        <v>0</v>
      </c>
      <c r="P26" s="17">
        <v>1098</v>
      </c>
      <c r="Q26" s="17">
        <v>1128</v>
      </c>
      <c r="R26" s="17">
        <v>1550</v>
      </c>
      <c r="S26" s="17">
        <v>1533</v>
      </c>
      <c r="T26" s="17">
        <v>1123</v>
      </c>
      <c r="U26" s="17">
        <v>1235</v>
      </c>
      <c r="V26" s="17">
        <f>'rozpočet soubory 2024'!G21</f>
        <v>0</v>
      </c>
      <c r="W26" s="147">
        <f>'rozpočet soubory 2024'!H21</f>
        <v>0</v>
      </c>
      <c r="X26" s="19"/>
      <c r="Y26" s="20"/>
      <c r="Z26" s="20"/>
      <c r="AA26" s="20"/>
      <c r="AB26" s="20"/>
      <c r="AC26" s="20"/>
      <c r="AD26" s="20"/>
    </row>
    <row r="27" spans="1:30" ht="12" customHeight="1" x14ac:dyDescent="0.25">
      <c r="A27" s="21">
        <v>521</v>
      </c>
      <c r="B27" s="22" t="s">
        <v>32</v>
      </c>
      <c r="C27" s="23">
        <f t="shared" ref="C27:C39" si="7">SUM(D27:I27)</f>
        <v>900</v>
      </c>
      <c r="D27" s="24">
        <v>111</v>
      </c>
      <c r="E27" s="17"/>
      <c r="F27" s="17">
        <v>123</v>
      </c>
      <c r="G27" s="17">
        <v>158</v>
      </c>
      <c r="H27" s="17">
        <v>490</v>
      </c>
      <c r="I27" s="145">
        <f>'rozpočet soubory 2024'!C22</f>
        <v>18</v>
      </c>
      <c r="J27" s="152">
        <f t="shared" si="1"/>
        <v>763</v>
      </c>
      <c r="K27" s="26">
        <f t="shared" si="2"/>
        <v>709</v>
      </c>
      <c r="L27" s="17">
        <v>105</v>
      </c>
      <c r="M27" s="17">
        <v>95</v>
      </c>
      <c r="N27" s="17">
        <v>32</v>
      </c>
      <c r="O27" s="17">
        <v>16</v>
      </c>
      <c r="P27" s="17">
        <v>140</v>
      </c>
      <c r="Q27" s="17">
        <v>140</v>
      </c>
      <c r="R27" s="17">
        <v>138</v>
      </c>
      <c r="S27" s="17">
        <v>111</v>
      </c>
      <c r="T27" s="17">
        <v>338</v>
      </c>
      <c r="U27" s="17">
        <v>332</v>
      </c>
      <c r="V27" s="17">
        <f>'rozpočet soubory 2024'!G22</f>
        <v>10</v>
      </c>
      <c r="W27" s="147">
        <v>15</v>
      </c>
      <c r="X27" s="19"/>
      <c r="Y27" s="20"/>
      <c r="Z27" s="20"/>
      <c r="AA27" s="20"/>
      <c r="AB27" s="20"/>
      <c r="AC27" s="20"/>
      <c r="AD27" s="20"/>
    </row>
    <row r="28" spans="1:30" ht="12" customHeight="1" x14ac:dyDescent="0.25">
      <c r="A28" s="21">
        <v>521</v>
      </c>
      <c r="B28" s="22" t="s">
        <v>33</v>
      </c>
      <c r="C28" s="23">
        <f t="shared" si="7"/>
        <v>0</v>
      </c>
      <c r="D28" s="24"/>
      <c r="E28" s="17"/>
      <c r="F28" s="17"/>
      <c r="G28" s="17"/>
      <c r="H28" s="17"/>
      <c r="I28" s="145">
        <f>'rozpočet soubory 2024'!C23</f>
        <v>0</v>
      </c>
      <c r="J28" s="152">
        <f t="shared" si="1"/>
        <v>56</v>
      </c>
      <c r="K28" s="26">
        <f t="shared" si="2"/>
        <v>56</v>
      </c>
      <c r="L28" s="17">
        <v>56</v>
      </c>
      <c r="M28" s="17">
        <v>56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f>'rozpočet soubory 2024'!G23</f>
        <v>0</v>
      </c>
      <c r="W28" s="147">
        <f>'rozpočet soubory 2024'!H23</f>
        <v>0</v>
      </c>
      <c r="X28" s="19"/>
      <c r="Y28" s="20"/>
      <c r="Z28" s="20"/>
      <c r="AA28" s="20"/>
      <c r="AB28" s="20"/>
      <c r="AC28" s="20"/>
      <c r="AD28" s="20"/>
    </row>
    <row r="29" spans="1:30" ht="12" customHeight="1" x14ac:dyDescent="0.25">
      <c r="A29" s="21">
        <v>521</v>
      </c>
      <c r="B29" s="22" t="s">
        <v>34</v>
      </c>
      <c r="C29" s="23">
        <f t="shared" si="7"/>
        <v>22</v>
      </c>
      <c r="D29" s="24">
        <v>6</v>
      </c>
      <c r="E29" s="17"/>
      <c r="F29" s="17">
        <v>4</v>
      </c>
      <c r="G29" s="17">
        <v>6</v>
      </c>
      <c r="H29" s="17">
        <v>6</v>
      </c>
      <c r="I29" s="145">
        <f>'rozpočet soubory 2024'!C24</f>
        <v>0</v>
      </c>
      <c r="J29" s="152">
        <f t="shared" si="1"/>
        <v>30</v>
      </c>
      <c r="K29" s="26">
        <f t="shared" si="2"/>
        <v>28</v>
      </c>
      <c r="L29" s="17">
        <v>4</v>
      </c>
      <c r="M29" s="17">
        <v>12</v>
      </c>
      <c r="N29" s="17">
        <v>0</v>
      </c>
      <c r="O29" s="17">
        <v>0</v>
      </c>
      <c r="P29" s="17">
        <v>4</v>
      </c>
      <c r="Q29" s="17">
        <v>0</v>
      </c>
      <c r="R29" s="17">
        <v>6</v>
      </c>
      <c r="S29" s="17">
        <v>0</v>
      </c>
      <c r="T29" s="17">
        <v>16</v>
      </c>
      <c r="U29" s="17">
        <v>16</v>
      </c>
      <c r="V29" s="17">
        <f>'rozpočet soubory 2024'!G24</f>
        <v>0</v>
      </c>
      <c r="W29" s="147">
        <f>'rozpočet soubory 2024'!H24</f>
        <v>0</v>
      </c>
      <c r="X29" s="19"/>
      <c r="Y29" s="20"/>
      <c r="Z29" s="20"/>
      <c r="AA29" s="20"/>
      <c r="AB29" s="20"/>
      <c r="AC29" s="20"/>
      <c r="AD29" s="20"/>
    </row>
    <row r="30" spans="1:30" ht="12" customHeight="1" x14ac:dyDescent="0.25">
      <c r="A30" s="21">
        <v>524</v>
      </c>
      <c r="B30" s="22" t="s">
        <v>35</v>
      </c>
      <c r="C30" s="23">
        <f t="shared" si="7"/>
        <v>1996</v>
      </c>
      <c r="D30" s="24">
        <v>532</v>
      </c>
      <c r="E30" s="17"/>
      <c r="F30" s="17">
        <v>389</v>
      </c>
      <c r="G30" s="17">
        <v>543</v>
      </c>
      <c r="H30" s="17">
        <v>532</v>
      </c>
      <c r="I30" s="145">
        <f>'rozpočet soubory 2024'!C24</f>
        <v>0</v>
      </c>
      <c r="J30" s="152">
        <f t="shared" si="1"/>
        <v>1844</v>
      </c>
      <c r="K30" s="26">
        <f t="shared" si="2"/>
        <v>1839</v>
      </c>
      <c r="L30" s="17">
        <v>523</v>
      </c>
      <c r="M30" s="17">
        <v>509</v>
      </c>
      <c r="N30" s="17">
        <v>0</v>
      </c>
      <c r="O30" s="17">
        <v>0</v>
      </c>
      <c r="P30" s="17">
        <v>371</v>
      </c>
      <c r="Q30" s="17">
        <v>381</v>
      </c>
      <c r="R30" s="17">
        <v>524</v>
      </c>
      <c r="S30" s="17">
        <v>518</v>
      </c>
      <c r="T30" s="17">
        <v>426</v>
      </c>
      <c r="U30" s="17">
        <v>431</v>
      </c>
      <c r="V30" s="17">
        <f>'rozpočet soubory 2024'!G24</f>
        <v>0</v>
      </c>
      <c r="W30" s="147">
        <f>'rozpočet soubory 2024'!H24</f>
        <v>0</v>
      </c>
      <c r="X30" s="19"/>
      <c r="Y30" s="20"/>
      <c r="Z30" s="20"/>
      <c r="AA30" s="20"/>
      <c r="AB30" s="20"/>
      <c r="AC30" s="20"/>
      <c r="AD30" s="20"/>
    </row>
    <row r="31" spans="1:30" ht="12" customHeight="1" x14ac:dyDescent="0.25">
      <c r="A31" s="21">
        <v>524</v>
      </c>
      <c r="B31" s="22" t="s">
        <v>102</v>
      </c>
      <c r="C31" s="23">
        <f t="shared" si="7"/>
        <v>0</v>
      </c>
      <c r="D31" s="24"/>
      <c r="E31" s="17"/>
      <c r="F31" s="17"/>
      <c r="G31" s="17"/>
      <c r="H31" s="17"/>
      <c r="I31" s="145"/>
      <c r="J31" s="152">
        <f t="shared" ref="J31:J32" si="8">SUM(L31+N31+P31+R31+T31+V31)</f>
        <v>4</v>
      </c>
      <c r="K31" s="26">
        <f t="shared" ref="K31:K32" si="9">SUM(M31+O31+Q31+S31+U31+W31)</f>
        <v>4</v>
      </c>
      <c r="L31" s="17">
        <v>4</v>
      </c>
      <c r="M31" s="17">
        <v>4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47">
        <v>0</v>
      </c>
      <c r="X31" s="19"/>
      <c r="Y31" s="20"/>
      <c r="Z31" s="20"/>
      <c r="AA31" s="20"/>
      <c r="AB31" s="20"/>
      <c r="AC31" s="20"/>
      <c r="AD31" s="20"/>
    </row>
    <row r="32" spans="1:30" ht="12" customHeight="1" x14ac:dyDescent="0.25">
      <c r="A32" s="21">
        <v>525</v>
      </c>
      <c r="B32" s="22" t="s">
        <v>36</v>
      </c>
      <c r="C32" s="23">
        <f t="shared" si="7"/>
        <v>21</v>
      </c>
      <c r="D32" s="24">
        <v>6</v>
      </c>
      <c r="E32" s="17"/>
      <c r="F32" s="17">
        <v>4</v>
      </c>
      <c r="G32" s="17">
        <v>6</v>
      </c>
      <c r="H32" s="17">
        <v>5</v>
      </c>
      <c r="I32" s="145">
        <f>'rozpočet soubory 2024'!C25</f>
        <v>0</v>
      </c>
      <c r="J32" s="152">
        <f t="shared" si="8"/>
        <v>16</v>
      </c>
      <c r="K32" s="26">
        <f t="shared" si="9"/>
        <v>15</v>
      </c>
      <c r="L32" s="17">
        <v>4</v>
      </c>
      <c r="M32" s="17">
        <v>4</v>
      </c>
      <c r="N32" s="17">
        <v>0</v>
      </c>
      <c r="O32" s="17">
        <v>0</v>
      </c>
      <c r="P32" s="17">
        <v>4</v>
      </c>
      <c r="Q32" s="17">
        <v>3</v>
      </c>
      <c r="R32" s="17">
        <v>4</v>
      </c>
      <c r="S32" s="17">
        <v>4</v>
      </c>
      <c r="T32" s="17">
        <v>4</v>
      </c>
      <c r="U32" s="17">
        <v>4</v>
      </c>
      <c r="V32" s="17">
        <f>'rozpočet soubory 2024'!G25</f>
        <v>0</v>
      </c>
      <c r="W32" s="147">
        <f>'rozpočet soubory 2024'!H25</f>
        <v>0</v>
      </c>
      <c r="X32" s="19"/>
      <c r="Y32" s="20"/>
      <c r="Z32" s="20"/>
      <c r="AA32" s="20"/>
      <c r="AB32" s="20"/>
      <c r="AC32" s="20"/>
      <c r="AD32" s="20"/>
    </row>
    <row r="33" spans="1:30" ht="12" customHeight="1" x14ac:dyDescent="0.25">
      <c r="A33" s="21">
        <v>527</v>
      </c>
      <c r="B33" s="22" t="s">
        <v>37</v>
      </c>
      <c r="C33" s="23">
        <f t="shared" si="7"/>
        <v>291</v>
      </c>
      <c r="D33" s="24">
        <v>69</v>
      </c>
      <c r="E33" s="17"/>
      <c r="F33" s="17">
        <v>60</v>
      </c>
      <c r="G33" s="17">
        <v>82</v>
      </c>
      <c r="H33" s="17">
        <v>80</v>
      </c>
      <c r="I33" s="145">
        <f>'rozpočet soubory 2024'!C26</f>
        <v>0</v>
      </c>
      <c r="J33" s="152">
        <f t="shared" si="1"/>
        <v>287</v>
      </c>
      <c r="K33" s="26">
        <f t="shared" si="2"/>
        <v>273</v>
      </c>
      <c r="L33" s="17">
        <v>73</v>
      </c>
      <c r="M33" s="17">
        <v>69</v>
      </c>
      <c r="N33" s="17">
        <v>0</v>
      </c>
      <c r="O33" s="17">
        <v>0</v>
      </c>
      <c r="P33" s="17">
        <v>64</v>
      </c>
      <c r="Q33" s="17">
        <v>61</v>
      </c>
      <c r="R33" s="17">
        <v>86</v>
      </c>
      <c r="S33" s="17">
        <v>78</v>
      </c>
      <c r="T33" s="17">
        <v>64</v>
      </c>
      <c r="U33" s="17">
        <v>65</v>
      </c>
      <c r="V33" s="17">
        <f>'rozpočet soubory 2024'!G26</f>
        <v>0</v>
      </c>
      <c r="W33" s="147">
        <f>'rozpočet soubory 2024'!H26</f>
        <v>0</v>
      </c>
      <c r="X33" s="19"/>
      <c r="Y33" s="20"/>
      <c r="Z33" s="20"/>
      <c r="AA33" s="20"/>
      <c r="AB33" s="20"/>
      <c r="AC33" s="20"/>
      <c r="AD33" s="20"/>
    </row>
    <row r="34" spans="1:30" ht="12" customHeight="1" x14ac:dyDescent="0.25">
      <c r="A34" s="21">
        <v>531</v>
      </c>
      <c r="B34" s="22" t="s">
        <v>38</v>
      </c>
      <c r="C34" s="23">
        <f t="shared" si="7"/>
        <v>0</v>
      </c>
      <c r="D34" s="24"/>
      <c r="E34" s="17"/>
      <c r="F34" s="17"/>
      <c r="G34" s="17"/>
      <c r="H34" s="17"/>
      <c r="I34" s="145">
        <f>'rozpočet soubory 2024'!C27</f>
        <v>0</v>
      </c>
      <c r="J34" s="152">
        <f t="shared" si="1"/>
        <v>0</v>
      </c>
      <c r="K34" s="26">
        <f t="shared" si="2"/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f>'rozpočet soubory 2024'!G27</f>
        <v>0</v>
      </c>
      <c r="W34" s="147">
        <f>'rozpočet soubory 2024'!H27</f>
        <v>0</v>
      </c>
      <c r="X34" s="19"/>
      <c r="Y34" s="20"/>
      <c r="Z34" s="20"/>
      <c r="AA34" s="20"/>
      <c r="AB34" s="20"/>
      <c r="AC34" s="20"/>
      <c r="AD34" s="20"/>
    </row>
    <row r="35" spans="1:30" ht="12" customHeight="1" x14ac:dyDescent="0.25">
      <c r="A35" s="21">
        <v>538</v>
      </c>
      <c r="B35" s="22" t="s">
        <v>39</v>
      </c>
      <c r="C35" s="23">
        <f t="shared" si="7"/>
        <v>0</v>
      </c>
      <c r="D35" s="24"/>
      <c r="E35" s="17"/>
      <c r="F35" s="17"/>
      <c r="G35" s="17"/>
      <c r="H35" s="17"/>
      <c r="I35" s="145">
        <f>'rozpočet soubory 2024'!C28</f>
        <v>0</v>
      </c>
      <c r="J35" s="152">
        <f t="shared" si="1"/>
        <v>0</v>
      </c>
      <c r="K35" s="26">
        <f t="shared" si="2"/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f>'rozpočet soubory 2024'!G28</f>
        <v>0</v>
      </c>
      <c r="W35" s="147">
        <v>0</v>
      </c>
      <c r="X35" s="19"/>
      <c r="Y35" s="20"/>
      <c r="Z35" s="20"/>
      <c r="AA35" s="20"/>
      <c r="AB35" s="20"/>
      <c r="AC35" s="20"/>
      <c r="AD35" s="20"/>
    </row>
    <row r="36" spans="1:30" ht="12" customHeight="1" x14ac:dyDescent="0.25">
      <c r="A36" s="21">
        <v>548</v>
      </c>
      <c r="B36" s="22" t="s">
        <v>98</v>
      </c>
      <c r="C36" s="23">
        <f t="shared" si="7"/>
        <v>0</v>
      </c>
      <c r="D36" s="24"/>
      <c r="E36" s="17"/>
      <c r="F36" s="17"/>
      <c r="G36" s="17"/>
      <c r="H36" s="17"/>
      <c r="I36" s="145">
        <v>0</v>
      </c>
      <c r="J36" s="152">
        <f t="shared" si="1"/>
        <v>0</v>
      </c>
      <c r="K36" s="26">
        <f t="shared" si="2"/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47">
        <v>0</v>
      </c>
      <c r="X36" s="19"/>
      <c r="Y36" s="20"/>
      <c r="Z36" s="20"/>
      <c r="AA36" s="20"/>
      <c r="AB36" s="20"/>
      <c r="AC36" s="20"/>
      <c r="AD36" s="20"/>
    </row>
    <row r="37" spans="1:30" ht="12" customHeight="1" x14ac:dyDescent="0.25">
      <c r="A37" s="30">
        <v>549</v>
      </c>
      <c r="B37" s="22" t="s">
        <v>41</v>
      </c>
      <c r="C37" s="23">
        <f t="shared" si="7"/>
        <v>113</v>
      </c>
      <c r="D37" s="24">
        <v>91</v>
      </c>
      <c r="E37" s="17"/>
      <c r="F37" s="17">
        <v>8</v>
      </c>
      <c r="G37" s="17">
        <v>6</v>
      </c>
      <c r="H37" s="17">
        <v>8</v>
      </c>
      <c r="I37" s="145">
        <f>'rozpočet soubory 2024'!C29</f>
        <v>0</v>
      </c>
      <c r="J37" s="152">
        <f t="shared" si="1"/>
        <v>20</v>
      </c>
      <c r="K37" s="26">
        <f t="shared" si="2"/>
        <v>103</v>
      </c>
      <c r="L37" s="17">
        <v>9</v>
      </c>
      <c r="M37" s="17">
        <v>74</v>
      </c>
      <c r="N37" s="17">
        <v>0</v>
      </c>
      <c r="O37" s="17">
        <v>0</v>
      </c>
      <c r="P37" s="17">
        <v>3</v>
      </c>
      <c r="Q37" s="17">
        <v>12</v>
      </c>
      <c r="R37" s="17">
        <v>4</v>
      </c>
      <c r="S37" s="17">
        <v>7</v>
      </c>
      <c r="T37" s="17">
        <v>4</v>
      </c>
      <c r="U37" s="17">
        <v>8</v>
      </c>
      <c r="V37" s="17">
        <v>0</v>
      </c>
      <c r="W37" s="147">
        <v>2</v>
      </c>
      <c r="X37" s="31"/>
      <c r="Y37" s="20"/>
      <c r="Z37" s="20"/>
      <c r="AA37" s="20"/>
      <c r="AB37" s="20"/>
      <c r="AC37" s="20"/>
      <c r="AD37" s="20"/>
    </row>
    <row r="38" spans="1:30" ht="12" customHeight="1" x14ac:dyDescent="0.25">
      <c r="A38" s="21">
        <v>551</v>
      </c>
      <c r="B38" s="22" t="s">
        <v>42</v>
      </c>
      <c r="C38" s="23">
        <f t="shared" si="7"/>
        <v>1761</v>
      </c>
      <c r="D38" s="24">
        <v>56</v>
      </c>
      <c r="E38" s="17"/>
      <c r="F38" s="17">
        <v>296</v>
      </c>
      <c r="G38" s="17">
        <v>103</v>
      </c>
      <c r="H38" s="17">
        <v>1298</v>
      </c>
      <c r="I38" s="145">
        <f>'rozpočet soubory 2024'!C30</f>
        <v>8</v>
      </c>
      <c r="J38" s="152">
        <f t="shared" si="1"/>
        <v>1311</v>
      </c>
      <c r="K38" s="26">
        <f t="shared" si="2"/>
        <v>1310</v>
      </c>
      <c r="L38" s="17">
        <v>68</v>
      </c>
      <c r="M38" s="17">
        <v>68</v>
      </c>
      <c r="N38" s="17">
        <v>0</v>
      </c>
      <c r="O38" s="17">
        <v>0</v>
      </c>
      <c r="P38" s="17">
        <v>297</v>
      </c>
      <c r="Q38" s="17">
        <v>296</v>
      </c>
      <c r="R38" s="17">
        <v>89</v>
      </c>
      <c r="S38" s="17">
        <v>89</v>
      </c>
      <c r="T38" s="17">
        <v>849</v>
      </c>
      <c r="U38" s="17">
        <v>849</v>
      </c>
      <c r="V38" s="17">
        <f>'rozpočet soubory 2024'!G30</f>
        <v>8</v>
      </c>
      <c r="W38" s="147">
        <v>8</v>
      </c>
      <c r="X38" s="19"/>
      <c r="Y38" s="20"/>
      <c r="Z38" s="20"/>
      <c r="AA38" s="20"/>
      <c r="AB38" s="20"/>
      <c r="AC38" s="20"/>
      <c r="AD38" s="20"/>
    </row>
    <row r="39" spans="1:30" ht="12" customHeight="1" x14ac:dyDescent="0.25">
      <c r="A39" s="21">
        <v>558</v>
      </c>
      <c r="B39" s="22" t="s">
        <v>43</v>
      </c>
      <c r="C39" s="23">
        <f t="shared" si="7"/>
        <v>350</v>
      </c>
      <c r="D39" s="24">
        <v>102</v>
      </c>
      <c r="E39" s="17"/>
      <c r="F39" s="17">
        <v>8</v>
      </c>
      <c r="G39" s="17">
        <v>23</v>
      </c>
      <c r="H39" s="17">
        <v>193</v>
      </c>
      <c r="I39" s="145">
        <f>'rozpočet soubory 2024'!C31</f>
        <v>24</v>
      </c>
      <c r="J39" s="152">
        <f t="shared" si="1"/>
        <v>543</v>
      </c>
      <c r="K39" s="26">
        <f t="shared" si="2"/>
        <v>765</v>
      </c>
      <c r="L39" s="17">
        <v>250</v>
      </c>
      <c r="M39" s="17">
        <v>249</v>
      </c>
      <c r="N39" s="17">
        <v>0</v>
      </c>
      <c r="O39" s="17">
        <v>0</v>
      </c>
      <c r="P39" s="17">
        <v>13</v>
      </c>
      <c r="Q39" s="17">
        <v>62</v>
      </c>
      <c r="R39" s="17">
        <v>82</v>
      </c>
      <c r="S39" s="17">
        <v>195</v>
      </c>
      <c r="T39" s="17">
        <v>198</v>
      </c>
      <c r="U39" s="17">
        <v>248</v>
      </c>
      <c r="V39" s="17">
        <f>'rozpočet soubory 2024'!G31</f>
        <v>0</v>
      </c>
      <c r="W39" s="147">
        <v>11</v>
      </c>
      <c r="X39" s="19"/>
      <c r="Y39" s="20"/>
      <c r="Z39" s="20"/>
      <c r="AA39" s="20"/>
      <c r="AB39" s="20"/>
      <c r="AC39" s="20"/>
      <c r="AD39" s="20"/>
    </row>
    <row r="40" spans="1:30" ht="12" customHeight="1" x14ac:dyDescent="0.25">
      <c r="A40" s="21">
        <v>558</v>
      </c>
      <c r="B40" s="22" t="s">
        <v>44</v>
      </c>
      <c r="C40" s="23">
        <v>0</v>
      </c>
      <c r="D40" s="24"/>
      <c r="E40" s="17"/>
      <c r="F40" s="17"/>
      <c r="G40" s="17"/>
      <c r="H40" s="25"/>
      <c r="I40" s="145">
        <f>'rozpočet soubory 2024'!C32</f>
        <v>0</v>
      </c>
      <c r="J40" s="152">
        <f t="shared" si="1"/>
        <v>0</v>
      </c>
      <c r="K40" s="26">
        <f t="shared" si="2"/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f>'rozpočet soubory 2024'!G32</f>
        <v>0</v>
      </c>
      <c r="W40" s="147">
        <f>'rozpočet soubory 2024'!H32</f>
        <v>0</v>
      </c>
      <c r="X40" s="19"/>
      <c r="Y40" s="20"/>
      <c r="Z40" s="20"/>
      <c r="AA40" s="20"/>
      <c r="AB40" s="20"/>
      <c r="AC40" s="20"/>
      <c r="AD40" s="20"/>
    </row>
    <row r="41" spans="1:30" ht="12" customHeight="1" x14ac:dyDescent="0.25">
      <c r="A41" s="21">
        <v>558</v>
      </c>
      <c r="B41" s="22" t="s">
        <v>45</v>
      </c>
      <c r="C41" s="23">
        <f t="shared" ref="C41:C49" si="10">SUM(D41:I41)</f>
        <v>0</v>
      </c>
      <c r="D41" s="24"/>
      <c r="E41" s="17"/>
      <c r="F41" s="17"/>
      <c r="G41" s="17"/>
      <c r="H41" s="25"/>
      <c r="I41" s="145">
        <f>'rozpočet soubory 2024'!C34</f>
        <v>0</v>
      </c>
      <c r="J41" s="152">
        <f t="shared" si="1"/>
        <v>0</v>
      </c>
      <c r="K41" s="26">
        <f t="shared" si="2"/>
        <v>7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7</v>
      </c>
      <c r="T41" s="17">
        <v>0</v>
      </c>
      <c r="U41" s="17">
        <v>0</v>
      </c>
      <c r="V41" s="17">
        <f>'rozpočet soubory 2024'!G34</f>
        <v>0</v>
      </c>
      <c r="W41" s="147">
        <f>'rozpočet soubory 2024'!H33</f>
        <v>0</v>
      </c>
      <c r="X41" s="19"/>
      <c r="Y41" s="20"/>
      <c r="Z41" s="20"/>
      <c r="AA41" s="20"/>
      <c r="AB41" s="20"/>
      <c r="AC41" s="20"/>
      <c r="AD41" s="20"/>
    </row>
    <row r="42" spans="1:30" ht="12" customHeight="1" x14ac:dyDescent="0.25">
      <c r="A42" s="21">
        <v>563</v>
      </c>
      <c r="B42" s="22" t="s">
        <v>103</v>
      </c>
      <c r="C42" s="23">
        <f t="shared" si="10"/>
        <v>0</v>
      </c>
      <c r="D42" s="24"/>
      <c r="E42" s="24"/>
      <c r="F42" s="24"/>
      <c r="G42" s="24"/>
      <c r="H42" s="32"/>
      <c r="I42" s="145">
        <v>0</v>
      </c>
      <c r="J42" s="152">
        <f t="shared" ref="J42:J43" si="11">SUM(L42+N42+P42+R42+T42+V42)</f>
        <v>0</v>
      </c>
      <c r="K42" s="26">
        <f t="shared" ref="K42:K43" si="12">SUM(M42+O42+Q42+S42+U42+W42)</f>
        <v>211</v>
      </c>
      <c r="L42" s="17">
        <v>0</v>
      </c>
      <c r="M42" s="17">
        <v>48</v>
      </c>
      <c r="N42" s="17">
        <v>0</v>
      </c>
      <c r="O42" s="17">
        <v>0</v>
      </c>
      <c r="P42" s="17">
        <v>0</v>
      </c>
      <c r="Q42" s="17">
        <v>22</v>
      </c>
      <c r="R42" s="17">
        <v>0</v>
      </c>
      <c r="S42" s="17">
        <v>10</v>
      </c>
      <c r="T42" s="17">
        <v>0</v>
      </c>
      <c r="U42" s="17">
        <v>117</v>
      </c>
      <c r="V42" s="17">
        <v>0</v>
      </c>
      <c r="W42" s="147">
        <f>'rozpočet soubory 2024'!H34</f>
        <v>14</v>
      </c>
      <c r="X42" s="19"/>
      <c r="Y42" s="20"/>
      <c r="Z42" s="20"/>
      <c r="AA42" s="20"/>
      <c r="AB42" s="20"/>
      <c r="AC42" s="20"/>
      <c r="AD42" s="20"/>
    </row>
    <row r="43" spans="1:30" ht="12" customHeight="1" x14ac:dyDescent="0.25">
      <c r="A43" s="21">
        <v>591</v>
      </c>
      <c r="B43" s="22" t="s">
        <v>40</v>
      </c>
      <c r="C43" s="23">
        <f t="shared" si="10"/>
        <v>0</v>
      </c>
      <c r="D43" s="24"/>
      <c r="E43" s="24"/>
      <c r="F43" s="24"/>
      <c r="G43" s="24"/>
      <c r="H43" s="32"/>
      <c r="I43" s="147">
        <v>0</v>
      </c>
      <c r="J43" s="152">
        <f t="shared" si="11"/>
        <v>0</v>
      </c>
      <c r="K43" s="26">
        <f t="shared" si="12"/>
        <v>1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1</v>
      </c>
      <c r="V43" s="17">
        <v>0</v>
      </c>
      <c r="W43" s="147">
        <v>0</v>
      </c>
      <c r="X43" s="19"/>
      <c r="Y43" s="20"/>
      <c r="Z43" s="20"/>
      <c r="AA43" s="20"/>
      <c r="AB43" s="20"/>
      <c r="AC43" s="20"/>
      <c r="AD43" s="20"/>
    </row>
    <row r="44" spans="1:30" ht="12" customHeight="1" x14ac:dyDescent="0.25">
      <c r="A44" s="33" t="s">
        <v>46</v>
      </c>
      <c r="B44" s="34" t="s">
        <v>47</v>
      </c>
      <c r="C44" s="35">
        <f t="shared" si="10"/>
        <v>21471</v>
      </c>
      <c r="D44" s="36">
        <f>SUM(D9:D43)-D26-D27-D29</f>
        <v>3518</v>
      </c>
      <c r="E44" s="36">
        <f t="shared" ref="E44:I44" si="13">SUM(E9:E43)-E26-E27-E29</f>
        <v>216</v>
      </c>
      <c r="F44" s="36">
        <f t="shared" si="13"/>
        <v>3177</v>
      </c>
      <c r="G44" s="36">
        <f t="shared" si="13"/>
        <v>4287</v>
      </c>
      <c r="H44" s="36">
        <f t="shared" si="13"/>
        <v>9528</v>
      </c>
      <c r="I44" s="155">
        <f t="shared" si="13"/>
        <v>745</v>
      </c>
      <c r="J44" s="153">
        <f>SUM(J9:J43)-J25</f>
        <v>20700</v>
      </c>
      <c r="K44" s="37">
        <f>SUM(K9:K43)-K25</f>
        <v>18576</v>
      </c>
      <c r="L44" s="37">
        <f>SUM(L9:L43)-L25</f>
        <v>3839</v>
      </c>
      <c r="M44" s="37">
        <f t="shared" ref="M44:V44" si="14">SUM(M9:M43)-M25</f>
        <v>3527</v>
      </c>
      <c r="N44" s="37">
        <f t="shared" si="14"/>
        <v>205</v>
      </c>
      <c r="O44" s="37">
        <f t="shared" si="14"/>
        <v>192</v>
      </c>
      <c r="P44" s="37">
        <f t="shared" si="14"/>
        <v>3304</v>
      </c>
      <c r="Q44" s="37">
        <f t="shared" si="14"/>
        <v>3016</v>
      </c>
      <c r="R44" s="37">
        <f t="shared" si="14"/>
        <v>4680</v>
      </c>
      <c r="S44" s="37">
        <f t="shared" si="14"/>
        <v>4104</v>
      </c>
      <c r="T44" s="37">
        <f t="shared" si="14"/>
        <v>8034</v>
      </c>
      <c r="U44" s="37">
        <f t="shared" si="14"/>
        <v>7228</v>
      </c>
      <c r="V44" s="37">
        <f t="shared" si="14"/>
        <v>638</v>
      </c>
      <c r="W44" s="148">
        <f>SUM(W9:W43)-W25</f>
        <v>509</v>
      </c>
      <c r="X44" s="19"/>
      <c r="Y44" s="20"/>
      <c r="Z44" s="20"/>
      <c r="AA44" s="20"/>
      <c r="AB44" s="20"/>
      <c r="AC44" s="20"/>
      <c r="AD44" s="20"/>
    </row>
    <row r="45" spans="1:30" ht="12" customHeight="1" x14ac:dyDescent="0.25">
      <c r="A45" s="21">
        <v>601</v>
      </c>
      <c r="B45" s="22" t="s">
        <v>48</v>
      </c>
      <c r="C45" s="23">
        <f t="shared" si="10"/>
        <v>30</v>
      </c>
      <c r="D45" s="24">
        <v>30</v>
      </c>
      <c r="E45" s="17"/>
      <c r="F45" s="17"/>
      <c r="G45" s="17"/>
      <c r="H45" s="17"/>
      <c r="I45" s="147"/>
      <c r="J45" s="152">
        <f t="shared" ref="J45:K52" si="15">SUM(L45+N45+P45+R45+T45+V45)</f>
        <v>15</v>
      </c>
      <c r="K45" s="26">
        <f t="shared" si="15"/>
        <v>33</v>
      </c>
      <c r="L45" s="17">
        <v>15</v>
      </c>
      <c r="M45" s="17">
        <v>33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47">
        <v>0</v>
      </c>
      <c r="X45" s="19"/>
      <c r="Y45" s="20"/>
      <c r="Z45" s="20"/>
      <c r="AA45" s="20"/>
      <c r="AB45" s="20"/>
      <c r="AC45" s="20"/>
      <c r="AD45" s="20"/>
    </row>
    <row r="46" spans="1:30" ht="12" customHeight="1" x14ac:dyDescent="0.25">
      <c r="A46" s="21">
        <v>602</v>
      </c>
      <c r="B46" s="22" t="s">
        <v>49</v>
      </c>
      <c r="C46" s="23">
        <f t="shared" si="10"/>
        <v>3404</v>
      </c>
      <c r="D46" s="24">
        <v>210</v>
      </c>
      <c r="E46" s="17">
        <v>1</v>
      </c>
      <c r="F46" s="17">
        <v>100</v>
      </c>
      <c r="G46" s="17">
        <v>140</v>
      </c>
      <c r="H46" s="17">
        <v>2842</v>
      </c>
      <c r="I46" s="147">
        <f>'rozpočet soubory 2024'!C36</f>
        <v>111</v>
      </c>
      <c r="J46" s="152">
        <f t="shared" si="15"/>
        <v>2694</v>
      </c>
      <c r="K46" s="26">
        <f t="shared" si="15"/>
        <v>3481</v>
      </c>
      <c r="L46" s="17">
        <v>180</v>
      </c>
      <c r="M46" s="17">
        <v>225</v>
      </c>
      <c r="N46" s="17">
        <v>0</v>
      </c>
      <c r="O46" s="17">
        <v>1</v>
      </c>
      <c r="P46" s="17">
        <v>100</v>
      </c>
      <c r="Q46" s="17">
        <v>140</v>
      </c>
      <c r="R46" s="17">
        <v>120</v>
      </c>
      <c r="S46" s="17">
        <v>143</v>
      </c>
      <c r="T46" s="17">
        <v>2210</v>
      </c>
      <c r="U46" s="17">
        <v>2853</v>
      </c>
      <c r="V46" s="17">
        <f>'rozpočet soubory 2024'!G36</f>
        <v>84</v>
      </c>
      <c r="W46" s="147">
        <f>'rozpočet soubory 2024'!H36</f>
        <v>119</v>
      </c>
      <c r="X46" s="19"/>
      <c r="Y46" s="20"/>
      <c r="Z46" s="20"/>
      <c r="AA46" s="20"/>
      <c r="AB46" s="20"/>
      <c r="AC46" s="20"/>
      <c r="AD46" s="20"/>
    </row>
    <row r="47" spans="1:30" ht="12" customHeight="1" x14ac:dyDescent="0.25">
      <c r="A47" s="21">
        <v>603</v>
      </c>
      <c r="B47" s="22" t="s">
        <v>50</v>
      </c>
      <c r="C47" s="23">
        <f t="shared" si="10"/>
        <v>266</v>
      </c>
      <c r="D47" s="24">
        <v>3</v>
      </c>
      <c r="E47" s="17"/>
      <c r="F47" s="17">
        <v>12</v>
      </c>
      <c r="G47" s="17">
        <v>1</v>
      </c>
      <c r="H47" s="17">
        <v>250</v>
      </c>
      <c r="I47" s="147">
        <f>'rozpočet soubory 2024'!C37</f>
        <v>0</v>
      </c>
      <c r="J47" s="152">
        <f t="shared" si="15"/>
        <v>182</v>
      </c>
      <c r="K47" s="26">
        <f t="shared" si="15"/>
        <v>276</v>
      </c>
      <c r="L47" s="17">
        <v>3</v>
      </c>
      <c r="M47" s="17">
        <v>3</v>
      </c>
      <c r="N47" s="17">
        <v>0</v>
      </c>
      <c r="O47" s="17">
        <v>0</v>
      </c>
      <c r="P47" s="17">
        <v>17</v>
      </c>
      <c r="Q47" s="17">
        <v>23</v>
      </c>
      <c r="R47" s="17">
        <v>2</v>
      </c>
      <c r="S47" s="17">
        <v>0</v>
      </c>
      <c r="T47" s="17">
        <v>160</v>
      </c>
      <c r="U47" s="17">
        <v>250</v>
      </c>
      <c r="V47" s="17">
        <f>'rozpočet soubory 2024'!G37</f>
        <v>0</v>
      </c>
      <c r="W47" s="147">
        <f>'rozpočet soubory 2024'!H37</f>
        <v>0</v>
      </c>
      <c r="X47" s="19"/>
      <c r="Y47" s="20"/>
      <c r="Z47" s="20"/>
      <c r="AA47" s="20"/>
      <c r="AB47" s="20"/>
      <c r="AC47" s="20"/>
      <c r="AD47" s="20"/>
    </row>
    <row r="48" spans="1:30" ht="12" customHeight="1" x14ac:dyDescent="0.25">
      <c r="A48" s="21">
        <v>604</v>
      </c>
      <c r="B48" s="22" t="s">
        <v>51</v>
      </c>
      <c r="C48" s="23">
        <f t="shared" si="10"/>
        <v>290</v>
      </c>
      <c r="D48" s="24">
        <v>230</v>
      </c>
      <c r="E48" s="17"/>
      <c r="F48" s="17"/>
      <c r="G48" s="17"/>
      <c r="H48" s="17">
        <v>60</v>
      </c>
      <c r="I48" s="147">
        <f>'rozpočet soubory 2024'!C38</f>
        <v>0</v>
      </c>
      <c r="J48" s="152">
        <f t="shared" si="15"/>
        <v>240</v>
      </c>
      <c r="K48" s="26">
        <f t="shared" si="15"/>
        <v>259</v>
      </c>
      <c r="L48" s="17">
        <v>230</v>
      </c>
      <c r="M48" s="17">
        <v>221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10</v>
      </c>
      <c r="U48" s="17">
        <v>38</v>
      </c>
      <c r="V48" s="17">
        <f>'rozpočet soubory 2024'!G38</f>
        <v>0</v>
      </c>
      <c r="W48" s="147">
        <f>'rozpočet soubory 2024'!H38</f>
        <v>0</v>
      </c>
      <c r="X48" s="19"/>
      <c r="Y48" s="20"/>
      <c r="Z48" s="20"/>
      <c r="AA48" s="20"/>
      <c r="AB48" s="20"/>
      <c r="AC48" s="20"/>
      <c r="AD48" s="20"/>
    </row>
    <row r="49" spans="1:30" ht="12" customHeight="1" x14ac:dyDescent="0.25">
      <c r="A49" s="21">
        <v>648</v>
      </c>
      <c r="B49" s="22" t="s">
        <v>52</v>
      </c>
      <c r="C49" s="23">
        <f t="shared" si="10"/>
        <v>45</v>
      </c>
      <c r="D49" s="24">
        <v>45</v>
      </c>
      <c r="E49" s="17"/>
      <c r="F49" s="17"/>
      <c r="G49" s="17"/>
      <c r="H49" s="17"/>
      <c r="I49" s="147">
        <f>'rozpočet soubory 2024'!C39</f>
        <v>0</v>
      </c>
      <c r="J49" s="152">
        <f t="shared" si="15"/>
        <v>149</v>
      </c>
      <c r="K49" s="26">
        <f t="shared" si="15"/>
        <v>103</v>
      </c>
      <c r="L49" s="17">
        <v>53</v>
      </c>
      <c r="M49" s="17">
        <v>53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96</v>
      </c>
      <c r="U49" s="17">
        <v>50</v>
      </c>
      <c r="V49" s="17">
        <f>'rozpočet soubory 2024'!G39</f>
        <v>0</v>
      </c>
      <c r="W49" s="147">
        <f>'rozpočet soubory 2024'!H39</f>
        <v>0</v>
      </c>
      <c r="X49" s="19"/>
      <c r="Y49" s="20"/>
      <c r="Z49" s="20"/>
      <c r="AA49" s="20"/>
      <c r="AB49" s="20"/>
      <c r="AC49" s="20"/>
      <c r="AD49" s="20"/>
    </row>
    <row r="50" spans="1:30" ht="12" customHeight="1" x14ac:dyDescent="0.25">
      <c r="A50" s="21">
        <v>649</v>
      </c>
      <c r="B50" s="22" t="s">
        <v>53</v>
      </c>
      <c r="C50" s="23">
        <v>0</v>
      </c>
      <c r="D50" s="24"/>
      <c r="E50" s="17"/>
      <c r="F50" s="17"/>
      <c r="G50" s="17"/>
      <c r="H50" s="17"/>
      <c r="I50" s="147">
        <f>'rozpočet soubory 2024'!C40</f>
        <v>0</v>
      </c>
      <c r="J50" s="152">
        <f t="shared" si="15"/>
        <v>0</v>
      </c>
      <c r="K50" s="26">
        <f t="shared" si="15"/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f>'rozpočet soubory 2024'!G40</f>
        <v>0</v>
      </c>
      <c r="W50" s="147">
        <f>'rozpočet soubory 2024'!H40</f>
        <v>0</v>
      </c>
      <c r="X50" s="19"/>
      <c r="Y50" s="20"/>
      <c r="Z50" s="20"/>
      <c r="AA50" s="20"/>
      <c r="AB50" s="20"/>
      <c r="AC50" s="20"/>
      <c r="AD50" s="20"/>
    </row>
    <row r="51" spans="1:30" ht="12" customHeight="1" x14ac:dyDescent="0.25">
      <c r="A51" s="21">
        <v>662</v>
      </c>
      <c r="B51" s="22" t="s">
        <v>54</v>
      </c>
      <c r="C51" s="23">
        <f>SUM(D51:I51)</f>
        <v>110</v>
      </c>
      <c r="D51" s="24">
        <v>110</v>
      </c>
      <c r="E51" s="17"/>
      <c r="F51" s="17"/>
      <c r="G51" s="17"/>
      <c r="H51" s="17"/>
      <c r="I51" s="147">
        <f>'rozpočet soubory 2024'!C41</f>
        <v>0</v>
      </c>
      <c r="J51" s="152">
        <f t="shared" si="15"/>
        <v>10</v>
      </c>
      <c r="K51" s="26">
        <f t="shared" si="15"/>
        <v>147</v>
      </c>
      <c r="L51" s="17">
        <v>10</v>
      </c>
      <c r="M51" s="17">
        <v>147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f>'rozpočet soubory 2024'!G41</f>
        <v>0</v>
      </c>
      <c r="W51" s="147">
        <f>'rozpočet soubory 2024'!H41</f>
        <v>0</v>
      </c>
      <c r="X51" s="19"/>
      <c r="Y51" s="20"/>
      <c r="Z51" s="20"/>
      <c r="AA51" s="20"/>
      <c r="AB51" s="20"/>
      <c r="AC51" s="20"/>
      <c r="AD51" s="20"/>
    </row>
    <row r="52" spans="1:30" ht="12" customHeight="1" x14ac:dyDescent="0.25">
      <c r="A52" s="38">
        <v>672</v>
      </c>
      <c r="B52" s="39" t="s">
        <v>55</v>
      </c>
      <c r="C52" s="40">
        <f>SUM(D52:I52)</f>
        <v>17170</v>
      </c>
      <c r="D52" s="41">
        <f>SUM(D44-D46-D47-D48-D54-D51-D45-D49)</f>
        <v>2873</v>
      </c>
      <c r="E52" s="41">
        <f>SUM(E44-E46-E47-E48-E54)</f>
        <v>215</v>
      </c>
      <c r="F52" s="41">
        <f>SUM(F44-F46-F47-F48-F54)</f>
        <v>3046</v>
      </c>
      <c r="G52" s="41">
        <f>SUM(G44-G46-G47-G48-G54)</f>
        <v>4146</v>
      </c>
      <c r="H52" s="41">
        <f>SUM(H44-H46-H47-H48-H54)</f>
        <v>6256</v>
      </c>
      <c r="I52" s="156">
        <f>SUM(I44-I46-I47-I48-I54)</f>
        <v>634</v>
      </c>
      <c r="J52" s="41">
        <f t="shared" si="15"/>
        <v>17099</v>
      </c>
      <c r="K52" s="42">
        <f t="shared" si="15"/>
        <v>15597</v>
      </c>
      <c r="L52" s="42">
        <v>3241</v>
      </c>
      <c r="M52" s="42">
        <v>3289</v>
      </c>
      <c r="N52" s="42">
        <f>SUM(N44-N46-N48-N54)</f>
        <v>205</v>
      </c>
      <c r="O52" s="42">
        <v>210</v>
      </c>
      <c r="P52" s="42">
        <v>3168</v>
      </c>
      <c r="Q52" s="42">
        <v>3180</v>
      </c>
      <c r="R52" s="42">
        <v>4543</v>
      </c>
      <c r="S52" s="42">
        <v>3985</v>
      </c>
      <c r="T52" s="42">
        <v>5388</v>
      </c>
      <c r="U52" s="42">
        <v>4482</v>
      </c>
      <c r="V52" s="42">
        <f>'rozpočet soubory 2024'!G42</f>
        <v>554</v>
      </c>
      <c r="W52" s="149">
        <v>451</v>
      </c>
      <c r="X52" s="19"/>
      <c r="Y52" s="20"/>
      <c r="Z52" s="20"/>
      <c r="AA52" s="20"/>
      <c r="AB52" s="20"/>
      <c r="AC52" s="20"/>
      <c r="AD52" s="20"/>
    </row>
    <row r="53" spans="1:30" ht="12" customHeight="1" x14ac:dyDescent="0.25">
      <c r="A53" s="21">
        <v>672</v>
      </c>
      <c r="B53" s="22" t="s">
        <v>56</v>
      </c>
      <c r="C53" s="23">
        <f>SUM(D53:I53)</f>
        <v>0</v>
      </c>
      <c r="D53" s="24"/>
      <c r="E53" s="17"/>
      <c r="F53" s="17"/>
      <c r="G53" s="17"/>
      <c r="H53" s="17"/>
      <c r="I53" s="147">
        <f>'rozpočet soubory 2024'!C43</f>
        <v>0</v>
      </c>
      <c r="J53" s="152">
        <f>SUM(N53+P53+R53+T53+V53+L53)</f>
        <v>165</v>
      </c>
      <c r="K53" s="26">
        <f>SUM(M53+O53+Q53+S53+U53+W53)</f>
        <v>165</v>
      </c>
      <c r="L53" s="17">
        <v>90</v>
      </c>
      <c r="M53" s="17">
        <v>90</v>
      </c>
      <c r="N53" s="17">
        <v>0</v>
      </c>
      <c r="O53" s="17">
        <v>0</v>
      </c>
      <c r="P53" s="17">
        <v>0</v>
      </c>
      <c r="Q53" s="17">
        <v>0</v>
      </c>
      <c r="R53" s="17">
        <v>15</v>
      </c>
      <c r="S53" s="17">
        <v>15</v>
      </c>
      <c r="T53" s="17">
        <v>60</v>
      </c>
      <c r="U53" s="17">
        <v>60</v>
      </c>
      <c r="V53" s="17">
        <f>'rozpočet soubory 2024'!G43</f>
        <v>0</v>
      </c>
      <c r="W53" s="147">
        <f>'rozpočet soubory 2024'!H43</f>
        <v>0</v>
      </c>
      <c r="X53" s="19"/>
      <c r="Y53" s="20"/>
      <c r="Z53" s="20"/>
      <c r="AA53" s="20"/>
      <c r="AB53" s="20"/>
      <c r="AC53" s="20"/>
      <c r="AD53" s="20"/>
    </row>
    <row r="54" spans="1:30" ht="12" customHeight="1" x14ac:dyDescent="0.25">
      <c r="A54" s="21">
        <v>672</v>
      </c>
      <c r="B54" s="22" t="s">
        <v>57</v>
      </c>
      <c r="C54" s="23">
        <f>SUM(D54:I54)</f>
        <v>156</v>
      </c>
      <c r="D54" s="24">
        <v>17</v>
      </c>
      <c r="E54" s="17"/>
      <c r="F54" s="17">
        <v>19</v>
      </c>
      <c r="G54" s="17"/>
      <c r="H54" s="28">
        <v>120</v>
      </c>
      <c r="I54" s="147">
        <f>'rozpočet soubory 2024'!C44</f>
        <v>0</v>
      </c>
      <c r="J54" s="152">
        <f>SUM(N54+P54+R54+T54+V54+L54)</f>
        <v>146</v>
      </c>
      <c r="K54" s="26">
        <f>SUM(M54+U54+Q54)</f>
        <v>146</v>
      </c>
      <c r="L54" s="17">
        <v>17</v>
      </c>
      <c r="M54" s="17">
        <v>17</v>
      </c>
      <c r="N54" s="17">
        <v>0</v>
      </c>
      <c r="O54" s="17">
        <v>0</v>
      </c>
      <c r="P54" s="17">
        <v>19</v>
      </c>
      <c r="Q54" s="17">
        <v>19</v>
      </c>
      <c r="R54" s="17">
        <v>0</v>
      </c>
      <c r="S54" s="17">
        <v>0</v>
      </c>
      <c r="T54" s="17">
        <v>110</v>
      </c>
      <c r="U54" s="17">
        <v>110</v>
      </c>
      <c r="V54" s="17">
        <f>'rozpočet soubory 2024'!G44</f>
        <v>0</v>
      </c>
      <c r="W54" s="147">
        <f>'rozpočet soubory 2024'!H44</f>
        <v>0</v>
      </c>
      <c r="X54" s="19"/>
      <c r="Y54" s="20"/>
      <c r="Z54" s="20"/>
      <c r="AA54" s="20"/>
      <c r="AB54" s="20"/>
      <c r="AC54" s="20"/>
      <c r="AD54" s="20"/>
    </row>
    <row r="55" spans="1:30" ht="12" customHeight="1" x14ac:dyDescent="0.25">
      <c r="A55" s="43" t="s">
        <v>46</v>
      </c>
      <c r="B55" s="34" t="s">
        <v>58</v>
      </c>
      <c r="C55" s="35">
        <f>SUM(D55:I55)</f>
        <v>21471</v>
      </c>
      <c r="D55" s="36">
        <f t="shared" ref="D55:I55" si="16">SUM(D45:D53)+D54</f>
        <v>3518</v>
      </c>
      <c r="E55" s="36">
        <f t="shared" si="16"/>
        <v>216</v>
      </c>
      <c r="F55" s="36">
        <f t="shared" si="16"/>
        <v>3177</v>
      </c>
      <c r="G55" s="36">
        <f t="shared" si="16"/>
        <v>4287</v>
      </c>
      <c r="H55" s="36">
        <f t="shared" si="16"/>
        <v>9528</v>
      </c>
      <c r="I55" s="155">
        <f t="shared" si="16"/>
        <v>745</v>
      </c>
      <c r="J55" s="36">
        <f t="shared" ref="J55:W55" si="17">SUM(J45:J54)</f>
        <v>20700</v>
      </c>
      <c r="K55" s="37">
        <f t="shared" si="17"/>
        <v>20207</v>
      </c>
      <c r="L55" s="37">
        <f t="shared" si="17"/>
        <v>3839</v>
      </c>
      <c r="M55" s="37">
        <f t="shared" si="17"/>
        <v>4078</v>
      </c>
      <c r="N55" s="37">
        <f t="shared" si="17"/>
        <v>205</v>
      </c>
      <c r="O55" s="37">
        <f t="shared" si="17"/>
        <v>211</v>
      </c>
      <c r="P55" s="37">
        <f t="shared" si="17"/>
        <v>3304</v>
      </c>
      <c r="Q55" s="37">
        <f t="shared" si="17"/>
        <v>3362</v>
      </c>
      <c r="R55" s="37">
        <f t="shared" si="17"/>
        <v>4680</v>
      </c>
      <c r="S55" s="37">
        <f t="shared" si="17"/>
        <v>4143</v>
      </c>
      <c r="T55" s="37">
        <f t="shared" si="17"/>
        <v>8034</v>
      </c>
      <c r="U55" s="37">
        <f t="shared" si="17"/>
        <v>7843</v>
      </c>
      <c r="V55" s="37">
        <f t="shared" si="17"/>
        <v>638</v>
      </c>
      <c r="W55" s="148">
        <f t="shared" si="17"/>
        <v>570</v>
      </c>
      <c r="X55" s="19"/>
      <c r="Y55" s="20"/>
      <c r="Z55" s="20"/>
      <c r="AA55" s="20"/>
      <c r="AB55" s="20"/>
      <c r="AC55" s="20"/>
      <c r="AD55" s="20"/>
    </row>
    <row r="56" spans="1:30" ht="12" customHeight="1" thickBot="1" x14ac:dyDescent="0.3">
      <c r="A56" s="44"/>
      <c r="B56" s="45" t="s">
        <v>59</v>
      </c>
      <c r="C56" s="46"/>
      <c r="D56" s="47"/>
      <c r="E56" s="48"/>
      <c r="F56" s="48"/>
      <c r="G56" s="48"/>
      <c r="H56" s="48"/>
      <c r="I56" s="150"/>
      <c r="J56" s="154"/>
      <c r="K56" s="48">
        <f t="shared" ref="K56:W56" si="18">SUM(K55-K44)</f>
        <v>1631</v>
      </c>
      <c r="L56" s="48">
        <f t="shared" si="18"/>
        <v>0</v>
      </c>
      <c r="M56" s="48">
        <f t="shared" si="18"/>
        <v>551</v>
      </c>
      <c r="N56" s="48">
        <f t="shared" si="18"/>
        <v>0</v>
      </c>
      <c r="O56" s="48">
        <f t="shared" si="18"/>
        <v>19</v>
      </c>
      <c r="P56" s="48">
        <f t="shared" si="18"/>
        <v>0</v>
      </c>
      <c r="Q56" s="48">
        <f t="shared" si="18"/>
        <v>346</v>
      </c>
      <c r="R56" s="48">
        <f t="shared" si="18"/>
        <v>0</v>
      </c>
      <c r="S56" s="48">
        <f t="shared" si="18"/>
        <v>39</v>
      </c>
      <c r="T56" s="48">
        <f t="shared" si="18"/>
        <v>0</v>
      </c>
      <c r="U56" s="48">
        <f t="shared" si="18"/>
        <v>615</v>
      </c>
      <c r="V56" s="48">
        <f t="shared" si="18"/>
        <v>0</v>
      </c>
      <c r="W56" s="150">
        <f t="shared" si="18"/>
        <v>61</v>
      </c>
      <c r="X56" s="49"/>
      <c r="Y56" s="20"/>
      <c r="Z56" s="20"/>
      <c r="AA56" s="20"/>
      <c r="AB56" s="20"/>
      <c r="AC56" s="20"/>
      <c r="AD56" s="20"/>
    </row>
  </sheetData>
  <mergeCells count="33"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N7:N8"/>
    <mergeCell ref="O7:O8"/>
    <mergeCell ref="P7:P8"/>
    <mergeCell ref="G7:G8"/>
    <mergeCell ref="H7:H8"/>
    <mergeCell ref="I7:I8"/>
    <mergeCell ref="J7:J8"/>
    <mergeCell ref="K7:K8"/>
    <mergeCell ref="A5:A8"/>
    <mergeCell ref="B5:B8"/>
    <mergeCell ref="C5:I6"/>
    <mergeCell ref="J5:W5"/>
    <mergeCell ref="X5:X8"/>
    <mergeCell ref="J6:K6"/>
    <mergeCell ref="L6:M6"/>
    <mergeCell ref="N6:O6"/>
    <mergeCell ref="P6:Q6"/>
    <mergeCell ref="R6:S6"/>
    <mergeCell ref="T6:U6"/>
    <mergeCell ref="V6:W6"/>
    <mergeCell ref="C7:C8"/>
    <mergeCell ref="D7:D8"/>
    <mergeCell ref="E7:E8"/>
    <mergeCell ref="F7:F8"/>
  </mergeCells>
  <pageMargins left="0.39374999999999999" right="0.196527777777778" top="0.196527777777778" bottom="0.196527777777778" header="0.511811023622047" footer="0.511811023622047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zoomScaleNormal="100" workbookViewId="0">
      <selection activeCell="I40" sqref="I40"/>
    </sheetView>
  </sheetViews>
  <sheetFormatPr defaultColWidth="8.7109375" defaultRowHeight="15" x14ac:dyDescent="0.25"/>
  <cols>
    <col min="1" max="1" width="3.5703125" style="1" customWidth="1"/>
    <col min="2" max="2" width="23.5703125" style="1" customWidth="1"/>
    <col min="3" max="3" width="5" style="1" customWidth="1"/>
    <col min="4" max="4" width="4.42578125" style="1" customWidth="1"/>
    <col min="5" max="14" width="5" style="1" customWidth="1"/>
  </cols>
  <sheetData>
    <row r="1" spans="1:22" ht="0.75" customHeight="1" x14ac:dyDescent="0.25"/>
    <row r="2" spans="1:22" ht="21" x14ac:dyDescent="0.35">
      <c r="A2" s="2"/>
      <c r="B2" s="198" t="s">
        <v>60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6"/>
      <c r="P2" s="6"/>
    </row>
    <row r="3" spans="1:22" ht="22.5" customHeight="1" x14ac:dyDescent="0.25">
      <c r="A3" s="186" t="s">
        <v>3</v>
      </c>
      <c r="B3" s="159" t="s">
        <v>4</v>
      </c>
      <c r="C3" s="187" t="s">
        <v>61</v>
      </c>
      <c r="D3" s="187"/>
      <c r="E3" s="187"/>
      <c r="F3" s="187"/>
      <c r="G3" s="188" t="s">
        <v>13</v>
      </c>
      <c r="H3" s="188"/>
      <c r="I3" s="189" t="s">
        <v>62</v>
      </c>
      <c r="J3" s="189"/>
      <c r="K3" s="199" t="s">
        <v>63</v>
      </c>
      <c r="L3" s="199"/>
      <c r="M3" s="200" t="s">
        <v>64</v>
      </c>
      <c r="N3" s="200"/>
      <c r="O3" s="51"/>
      <c r="P3" s="11"/>
    </row>
    <row r="4" spans="1:22" ht="11.1" customHeight="1" x14ac:dyDescent="0.25">
      <c r="A4" s="186"/>
      <c r="B4" s="159"/>
      <c r="C4" s="190" t="s">
        <v>13</v>
      </c>
      <c r="D4" s="191" t="s">
        <v>62</v>
      </c>
      <c r="E4" s="192" t="s">
        <v>65</v>
      </c>
      <c r="F4" s="193" t="s">
        <v>64</v>
      </c>
      <c r="G4" s="194" t="s">
        <v>14</v>
      </c>
      <c r="H4" s="195" t="s">
        <v>104</v>
      </c>
      <c r="I4" s="194" t="s">
        <v>14</v>
      </c>
      <c r="J4" s="196" t="s">
        <v>105</v>
      </c>
      <c r="K4" s="197" t="s">
        <v>14</v>
      </c>
      <c r="L4" s="196" t="s">
        <v>105</v>
      </c>
      <c r="M4" s="197" t="s">
        <v>14</v>
      </c>
      <c r="N4" s="196" t="s">
        <v>105</v>
      </c>
      <c r="O4" s="51"/>
      <c r="P4" s="11"/>
    </row>
    <row r="5" spans="1:22" ht="28.5" customHeight="1" x14ac:dyDescent="0.25">
      <c r="A5" s="186"/>
      <c r="B5" s="159"/>
      <c r="C5" s="190"/>
      <c r="D5" s="191"/>
      <c r="E5" s="192"/>
      <c r="F5" s="193"/>
      <c r="G5" s="194"/>
      <c r="H5" s="195"/>
      <c r="I5" s="194"/>
      <c r="J5" s="196"/>
      <c r="K5" s="197"/>
      <c r="L5" s="196"/>
      <c r="M5" s="197"/>
      <c r="N5" s="196"/>
      <c r="O5" s="51"/>
      <c r="P5" s="11"/>
    </row>
    <row r="6" spans="1:22" ht="11.1" customHeight="1" x14ac:dyDescent="0.25">
      <c r="A6" s="21">
        <v>501</v>
      </c>
      <c r="B6" s="52" t="s">
        <v>15</v>
      </c>
      <c r="C6" s="53">
        <f t="shared" ref="C6:C19" si="0">SUM(D6:F6)</f>
        <v>1</v>
      </c>
      <c r="D6" s="54"/>
      <c r="E6" s="54"/>
      <c r="F6" s="55">
        <v>1</v>
      </c>
      <c r="G6" s="56">
        <f t="shared" ref="G6:G34" si="1">SUM(I6+K6+M6)</f>
        <v>1</v>
      </c>
      <c r="H6" s="57">
        <f t="shared" ref="H6:H34" si="2">SUM(J6+L6+N6)</f>
        <v>0</v>
      </c>
      <c r="I6" s="58"/>
      <c r="J6" s="59"/>
      <c r="K6" s="59"/>
      <c r="L6" s="59"/>
      <c r="M6" s="59">
        <v>1</v>
      </c>
      <c r="N6" s="60"/>
      <c r="O6" s="61"/>
      <c r="P6" s="19"/>
      <c r="Q6" s="20"/>
      <c r="R6" s="20"/>
      <c r="S6" s="20"/>
      <c r="T6" s="20"/>
      <c r="U6" s="20"/>
      <c r="V6" s="20"/>
    </row>
    <row r="7" spans="1:22" ht="11.1" customHeight="1" x14ac:dyDescent="0.25">
      <c r="A7" s="21">
        <v>501</v>
      </c>
      <c r="B7" s="62" t="s">
        <v>16</v>
      </c>
      <c r="C7" s="63">
        <f t="shared" si="0"/>
        <v>0</v>
      </c>
      <c r="D7" s="64"/>
      <c r="E7" s="64"/>
      <c r="F7" s="55"/>
      <c r="G7" s="65">
        <f t="shared" si="1"/>
        <v>0</v>
      </c>
      <c r="H7" s="66">
        <f t="shared" si="2"/>
        <v>0</v>
      </c>
      <c r="I7" s="20"/>
      <c r="J7" s="67"/>
      <c r="K7" s="67"/>
      <c r="L7" s="67"/>
      <c r="M7" s="20"/>
      <c r="N7" s="68"/>
      <c r="O7" s="61"/>
      <c r="P7" s="19"/>
      <c r="Q7" s="20"/>
      <c r="R7" s="20"/>
      <c r="S7" s="20"/>
      <c r="T7" s="20"/>
      <c r="U7" s="20"/>
      <c r="V7" s="20"/>
    </row>
    <row r="8" spans="1:22" ht="11.1" customHeight="1" x14ac:dyDescent="0.25">
      <c r="A8" s="21">
        <v>501</v>
      </c>
      <c r="B8" s="62" t="s">
        <v>17</v>
      </c>
      <c r="C8" s="63">
        <f t="shared" si="0"/>
        <v>40</v>
      </c>
      <c r="D8" s="67">
        <v>4</v>
      </c>
      <c r="E8" s="67">
        <v>22</v>
      </c>
      <c r="F8" s="55">
        <v>14</v>
      </c>
      <c r="G8" s="65">
        <f t="shared" si="1"/>
        <v>13</v>
      </c>
      <c r="H8" s="66">
        <f t="shared" si="2"/>
        <v>8</v>
      </c>
      <c r="I8" s="69">
        <v>4</v>
      </c>
      <c r="J8" s="67">
        <v>4</v>
      </c>
      <c r="K8" s="67">
        <v>2</v>
      </c>
      <c r="L8" s="67"/>
      <c r="M8" s="67">
        <v>7</v>
      </c>
      <c r="N8" s="68">
        <v>4</v>
      </c>
      <c r="O8" s="61"/>
      <c r="P8" s="19"/>
      <c r="Q8" s="20"/>
      <c r="R8" s="20"/>
      <c r="S8" s="20"/>
      <c r="T8" s="20"/>
      <c r="U8" s="20"/>
      <c r="V8" s="20"/>
    </row>
    <row r="9" spans="1:22" ht="11.1" customHeight="1" x14ac:dyDescent="0.25">
      <c r="A9" s="21">
        <v>502</v>
      </c>
      <c r="B9" s="62" t="s">
        <v>18</v>
      </c>
      <c r="C9" s="63">
        <f t="shared" si="0"/>
        <v>0</v>
      </c>
      <c r="D9" s="67"/>
      <c r="E9" s="67"/>
      <c r="F9" s="55"/>
      <c r="G9" s="65">
        <f t="shared" si="1"/>
        <v>5</v>
      </c>
      <c r="H9" s="66">
        <f t="shared" si="2"/>
        <v>0</v>
      </c>
      <c r="I9" s="69">
        <v>3</v>
      </c>
      <c r="J9" s="67"/>
      <c r="K9" s="67">
        <v>2</v>
      </c>
      <c r="L9" s="67"/>
      <c r="M9" s="67"/>
      <c r="N9" s="68"/>
      <c r="O9" s="61"/>
      <c r="P9" s="19"/>
      <c r="Q9" s="20"/>
      <c r="R9" s="20"/>
      <c r="S9" s="20"/>
      <c r="T9" s="20"/>
      <c r="U9" s="20"/>
      <c r="V9" s="20"/>
    </row>
    <row r="10" spans="1:22" ht="11.1" customHeight="1" x14ac:dyDescent="0.25">
      <c r="A10" s="21">
        <v>502</v>
      </c>
      <c r="B10" s="62" t="s">
        <v>19</v>
      </c>
      <c r="C10" s="63">
        <f t="shared" si="0"/>
        <v>102</v>
      </c>
      <c r="D10" s="67">
        <v>31</v>
      </c>
      <c r="E10" s="67">
        <v>1</v>
      </c>
      <c r="F10" s="55">
        <v>70</v>
      </c>
      <c r="G10" s="65">
        <f t="shared" si="1"/>
        <v>175</v>
      </c>
      <c r="H10" s="66">
        <f t="shared" si="2"/>
        <v>65</v>
      </c>
      <c r="I10" s="69">
        <v>35</v>
      </c>
      <c r="J10" s="67">
        <v>23</v>
      </c>
      <c r="K10" s="67">
        <v>28</v>
      </c>
      <c r="L10" s="67">
        <v>1</v>
      </c>
      <c r="M10" s="67">
        <v>112</v>
      </c>
      <c r="N10" s="68">
        <v>41</v>
      </c>
      <c r="O10" s="61"/>
      <c r="P10" s="19"/>
      <c r="Q10" s="20"/>
      <c r="R10" s="20"/>
      <c r="S10" s="20"/>
      <c r="T10" s="20"/>
      <c r="U10" s="20"/>
      <c r="V10" s="20"/>
    </row>
    <row r="11" spans="1:22" ht="11.1" customHeight="1" x14ac:dyDescent="0.25">
      <c r="A11" s="21">
        <v>502</v>
      </c>
      <c r="B11" s="62" t="s">
        <v>20</v>
      </c>
      <c r="C11" s="63">
        <f t="shared" si="0"/>
        <v>35</v>
      </c>
      <c r="D11" s="67">
        <v>20</v>
      </c>
      <c r="E11" s="67">
        <v>1</v>
      </c>
      <c r="F11" s="55">
        <v>14</v>
      </c>
      <c r="G11" s="65">
        <f t="shared" si="1"/>
        <v>31</v>
      </c>
      <c r="H11" s="66">
        <f t="shared" si="2"/>
        <v>24</v>
      </c>
      <c r="I11" s="69">
        <v>12</v>
      </c>
      <c r="J11" s="67">
        <v>15</v>
      </c>
      <c r="K11" s="67">
        <v>10</v>
      </c>
      <c r="L11" s="67"/>
      <c r="M11" s="67">
        <v>9</v>
      </c>
      <c r="N11" s="68">
        <v>9</v>
      </c>
      <c r="O11" s="61"/>
      <c r="P11" s="19"/>
      <c r="Q11" s="20"/>
      <c r="R11" s="20"/>
      <c r="S11" s="20"/>
      <c r="T11" s="20"/>
      <c r="U11" s="20"/>
      <c r="V11" s="20"/>
    </row>
    <row r="12" spans="1:22" ht="11.1" customHeight="1" x14ac:dyDescent="0.25">
      <c r="A12" s="21">
        <v>504</v>
      </c>
      <c r="B12" s="62" t="s">
        <v>21</v>
      </c>
      <c r="C12" s="63">
        <f t="shared" si="0"/>
        <v>0</v>
      </c>
      <c r="D12" s="67"/>
      <c r="E12" s="67"/>
      <c r="F12" s="55"/>
      <c r="G12" s="65">
        <f t="shared" si="1"/>
        <v>0</v>
      </c>
      <c r="H12" s="66">
        <f t="shared" si="2"/>
        <v>0</v>
      </c>
      <c r="I12" s="69"/>
      <c r="J12" s="67"/>
      <c r="K12" s="67"/>
      <c r="L12" s="67"/>
      <c r="M12" s="20"/>
      <c r="N12" s="68"/>
      <c r="O12" s="61"/>
      <c r="P12" s="19"/>
      <c r="Q12" s="20"/>
      <c r="R12" s="20"/>
      <c r="S12" s="20"/>
      <c r="T12" s="20"/>
      <c r="U12" s="20"/>
      <c r="V12" s="20"/>
    </row>
    <row r="13" spans="1:22" ht="11.1" customHeight="1" x14ac:dyDescent="0.25">
      <c r="A13" s="21">
        <v>511</v>
      </c>
      <c r="B13" s="62" t="s">
        <v>23</v>
      </c>
      <c r="C13" s="63">
        <f t="shared" si="0"/>
        <v>6</v>
      </c>
      <c r="D13" s="67">
        <v>1</v>
      </c>
      <c r="E13" s="67"/>
      <c r="F13" s="55">
        <v>5</v>
      </c>
      <c r="G13" s="65">
        <f t="shared" si="1"/>
        <v>0</v>
      </c>
      <c r="H13" s="66">
        <f t="shared" si="2"/>
        <v>0</v>
      </c>
      <c r="I13" s="69"/>
      <c r="J13" s="67"/>
      <c r="K13" s="67"/>
      <c r="L13" s="67"/>
      <c r="M13" s="67"/>
      <c r="N13" s="68"/>
      <c r="O13" s="61"/>
      <c r="P13" s="19"/>
      <c r="Q13" s="20"/>
      <c r="R13" s="20"/>
      <c r="S13" s="20"/>
      <c r="T13" s="20"/>
      <c r="U13" s="20"/>
      <c r="V13" s="20"/>
    </row>
    <row r="14" spans="1:22" ht="11.1" customHeight="1" x14ac:dyDescent="0.25">
      <c r="A14" s="21">
        <v>512</v>
      </c>
      <c r="B14" s="62" t="s">
        <v>24</v>
      </c>
      <c r="C14" s="63">
        <f t="shared" si="0"/>
        <v>0</v>
      </c>
      <c r="D14" s="67"/>
      <c r="E14" s="67"/>
      <c r="F14" s="55"/>
      <c r="G14" s="65">
        <f t="shared" si="1"/>
        <v>2</v>
      </c>
      <c r="H14" s="66">
        <f t="shared" si="2"/>
        <v>0</v>
      </c>
      <c r="I14" s="69">
        <v>2</v>
      </c>
      <c r="J14" s="67"/>
      <c r="K14" s="67"/>
      <c r="L14" s="67"/>
      <c r="M14" s="67"/>
      <c r="N14" s="68"/>
      <c r="O14" s="61"/>
      <c r="P14" s="19"/>
      <c r="Q14" s="20"/>
      <c r="R14" s="20"/>
      <c r="S14" s="20"/>
      <c r="T14" s="20"/>
      <c r="U14" s="20"/>
      <c r="V14" s="20"/>
    </row>
    <row r="15" spans="1:22" ht="11.1" customHeight="1" x14ac:dyDescent="0.25">
      <c r="A15" s="21">
        <v>513</v>
      </c>
      <c r="B15" s="62" t="s">
        <v>25</v>
      </c>
      <c r="C15" s="63">
        <f t="shared" si="0"/>
        <v>60</v>
      </c>
      <c r="D15" s="67">
        <v>8</v>
      </c>
      <c r="E15" s="67">
        <v>27</v>
      </c>
      <c r="F15" s="55">
        <v>25</v>
      </c>
      <c r="G15" s="65">
        <f t="shared" si="1"/>
        <v>30</v>
      </c>
      <c r="H15" s="66">
        <f t="shared" si="2"/>
        <v>17</v>
      </c>
      <c r="I15" s="69">
        <v>13</v>
      </c>
      <c r="J15" s="67">
        <v>7</v>
      </c>
      <c r="K15" s="67">
        <v>7</v>
      </c>
      <c r="L15" s="67">
        <v>1</v>
      </c>
      <c r="M15" s="67">
        <v>10</v>
      </c>
      <c r="N15" s="68">
        <v>9</v>
      </c>
      <c r="O15" s="61"/>
      <c r="P15" s="19"/>
      <c r="Q15" s="20"/>
      <c r="R15" s="20"/>
      <c r="S15" s="20"/>
      <c r="T15" s="20"/>
      <c r="U15" s="20"/>
      <c r="V15" s="20"/>
    </row>
    <row r="16" spans="1:22" ht="11.1" customHeight="1" x14ac:dyDescent="0.25">
      <c r="A16" s="21">
        <v>518</v>
      </c>
      <c r="B16" s="62" t="s">
        <v>26</v>
      </c>
      <c r="C16" s="63">
        <f t="shared" si="0"/>
        <v>1</v>
      </c>
      <c r="D16" s="67"/>
      <c r="E16" s="67"/>
      <c r="F16" s="55">
        <v>1</v>
      </c>
      <c r="G16" s="65">
        <f t="shared" si="1"/>
        <v>1</v>
      </c>
      <c r="H16" s="66">
        <f t="shared" si="2"/>
        <v>1</v>
      </c>
      <c r="I16" s="69"/>
      <c r="J16" s="67"/>
      <c r="K16" s="67"/>
      <c r="L16" s="67"/>
      <c r="M16" s="67">
        <v>1</v>
      </c>
      <c r="N16" s="68">
        <v>1</v>
      </c>
      <c r="O16" s="61"/>
      <c r="P16" s="19"/>
      <c r="Q16" s="20"/>
      <c r="R16" s="20"/>
      <c r="S16" s="20"/>
      <c r="T16" s="20"/>
      <c r="U16" s="20"/>
      <c r="V16" s="20"/>
    </row>
    <row r="17" spans="1:22" ht="11.1" customHeight="1" x14ac:dyDescent="0.25">
      <c r="A17" s="21">
        <v>518</v>
      </c>
      <c r="B17" s="62" t="s">
        <v>27</v>
      </c>
      <c r="C17" s="63">
        <f t="shared" si="0"/>
        <v>305</v>
      </c>
      <c r="D17" s="67"/>
      <c r="E17" s="67"/>
      <c r="F17" s="55">
        <v>305</v>
      </c>
      <c r="G17" s="65">
        <f t="shared" si="1"/>
        <v>305</v>
      </c>
      <c r="H17" s="66">
        <f t="shared" si="2"/>
        <v>280</v>
      </c>
      <c r="I17" s="69"/>
      <c r="J17" s="67"/>
      <c r="K17" s="67"/>
      <c r="L17" s="67"/>
      <c r="M17" s="67">
        <v>305</v>
      </c>
      <c r="N17" s="68">
        <v>280</v>
      </c>
      <c r="O17" s="61"/>
      <c r="P17" s="19"/>
      <c r="Q17" s="20"/>
      <c r="R17" s="20"/>
      <c r="S17" s="20"/>
      <c r="T17" s="20"/>
      <c r="U17" s="20"/>
      <c r="V17" s="20"/>
    </row>
    <row r="18" spans="1:22" ht="11.1" customHeight="1" x14ac:dyDescent="0.25">
      <c r="A18" s="21">
        <v>518</v>
      </c>
      <c r="B18" s="62" t="s">
        <v>28</v>
      </c>
      <c r="C18" s="63">
        <f t="shared" si="0"/>
        <v>0</v>
      </c>
      <c r="D18" s="67"/>
      <c r="E18" s="67"/>
      <c r="F18" s="55"/>
      <c r="G18" s="65">
        <f t="shared" si="1"/>
        <v>0</v>
      </c>
      <c r="H18" s="66">
        <f t="shared" si="2"/>
        <v>0</v>
      </c>
      <c r="I18" s="69"/>
      <c r="J18" s="67"/>
      <c r="K18" s="67"/>
      <c r="L18" s="67"/>
      <c r="M18" s="67"/>
      <c r="N18" s="68"/>
      <c r="O18" s="61"/>
      <c r="P18" s="19"/>
      <c r="Q18" s="20"/>
      <c r="R18" s="20"/>
      <c r="S18" s="20"/>
      <c r="T18" s="20"/>
      <c r="U18" s="20"/>
      <c r="V18" s="20"/>
    </row>
    <row r="19" spans="1:22" ht="11.1" customHeight="1" x14ac:dyDescent="0.25">
      <c r="A19" s="21">
        <v>518</v>
      </c>
      <c r="B19" s="62" t="s">
        <v>29</v>
      </c>
      <c r="C19" s="63">
        <f t="shared" si="0"/>
        <v>145</v>
      </c>
      <c r="D19" s="67">
        <v>40</v>
      </c>
      <c r="E19" s="67">
        <v>69</v>
      </c>
      <c r="F19" s="55">
        <v>36</v>
      </c>
      <c r="G19" s="65">
        <f t="shared" si="1"/>
        <v>57</v>
      </c>
      <c r="H19" s="66">
        <f t="shared" si="2"/>
        <v>64</v>
      </c>
      <c r="I19" s="69">
        <v>33</v>
      </c>
      <c r="J19" s="67">
        <v>23</v>
      </c>
      <c r="K19" s="67">
        <v>9</v>
      </c>
      <c r="L19" s="67">
        <v>29</v>
      </c>
      <c r="M19" s="67">
        <v>15</v>
      </c>
      <c r="N19" s="68">
        <v>12</v>
      </c>
      <c r="O19" s="61"/>
      <c r="P19" s="19"/>
      <c r="Q19" s="20"/>
      <c r="R19" s="20"/>
      <c r="S19" s="20"/>
      <c r="T19" s="20"/>
      <c r="U19" s="20"/>
      <c r="V19" s="20"/>
    </row>
    <row r="20" spans="1:22" ht="10.5" customHeight="1" x14ac:dyDescent="0.25">
      <c r="A20" s="21">
        <v>521</v>
      </c>
      <c r="B20" s="62" t="s">
        <v>30</v>
      </c>
      <c r="C20" s="63">
        <f>SUM(C21:C22)</f>
        <v>18</v>
      </c>
      <c r="D20" s="67"/>
      <c r="E20" s="67"/>
      <c r="F20" s="55">
        <v>18</v>
      </c>
      <c r="G20" s="65">
        <f t="shared" si="1"/>
        <v>10</v>
      </c>
      <c r="H20" s="66">
        <f t="shared" si="2"/>
        <v>15</v>
      </c>
      <c r="I20" s="69"/>
      <c r="J20" s="67">
        <v>1</v>
      </c>
      <c r="K20" s="67"/>
      <c r="L20" s="67">
        <v>1</v>
      </c>
      <c r="M20" s="67">
        <v>10</v>
      </c>
      <c r="N20" s="68">
        <v>13</v>
      </c>
      <c r="O20" s="61"/>
      <c r="P20" s="19"/>
      <c r="Q20" s="20"/>
      <c r="R20" s="20"/>
      <c r="S20" s="20"/>
      <c r="T20" s="20"/>
      <c r="U20" s="20"/>
      <c r="V20" s="20"/>
    </row>
    <row r="21" spans="1:22" ht="10.5" customHeight="1" x14ac:dyDescent="0.25">
      <c r="A21" s="21">
        <v>521</v>
      </c>
      <c r="B21" s="62" t="s">
        <v>31</v>
      </c>
      <c r="C21" s="63">
        <f t="shared" ref="C21:C29" si="3">SUM(D21:F21)</f>
        <v>0</v>
      </c>
      <c r="D21" s="64"/>
      <c r="E21" s="67"/>
      <c r="F21" s="70"/>
      <c r="G21" s="65">
        <f t="shared" si="1"/>
        <v>0</v>
      </c>
      <c r="H21" s="66">
        <f t="shared" si="2"/>
        <v>0</v>
      </c>
      <c r="I21" s="69"/>
      <c r="J21" s="67"/>
      <c r="K21" s="67"/>
      <c r="L21" s="67"/>
      <c r="M21" s="67"/>
      <c r="N21" s="68"/>
      <c r="O21" s="61"/>
      <c r="P21" s="19"/>
      <c r="Q21" s="20"/>
      <c r="R21" s="20"/>
      <c r="S21" s="20"/>
      <c r="T21" s="20"/>
      <c r="U21" s="20"/>
      <c r="V21" s="20"/>
    </row>
    <row r="22" spans="1:22" ht="10.5" customHeight="1" x14ac:dyDescent="0.25">
      <c r="A22" s="21">
        <v>521</v>
      </c>
      <c r="B22" s="62" t="s">
        <v>32</v>
      </c>
      <c r="C22" s="63">
        <f t="shared" si="3"/>
        <v>18</v>
      </c>
      <c r="D22" s="71"/>
      <c r="E22" s="67"/>
      <c r="F22" s="72">
        <v>18</v>
      </c>
      <c r="G22" s="65">
        <f t="shared" si="1"/>
        <v>10</v>
      </c>
      <c r="H22" s="66">
        <f t="shared" si="2"/>
        <v>15</v>
      </c>
      <c r="I22" s="69"/>
      <c r="J22" s="67">
        <v>1</v>
      </c>
      <c r="K22" s="67"/>
      <c r="L22" s="67">
        <v>1</v>
      </c>
      <c r="M22" s="67">
        <v>10</v>
      </c>
      <c r="N22" s="68">
        <v>13</v>
      </c>
      <c r="O22" s="61"/>
      <c r="P22" s="19"/>
      <c r="Q22" s="20"/>
      <c r="R22" s="20"/>
      <c r="S22" s="20"/>
      <c r="T22" s="20"/>
      <c r="U22" s="20"/>
      <c r="V22" s="20"/>
    </row>
    <row r="23" spans="1:22" ht="11.1" customHeight="1" x14ac:dyDescent="0.25">
      <c r="A23" s="21">
        <v>521</v>
      </c>
      <c r="B23" s="62" t="s">
        <v>66</v>
      </c>
      <c r="C23" s="63">
        <f t="shared" si="3"/>
        <v>0</v>
      </c>
      <c r="D23" s="64"/>
      <c r="E23" s="67"/>
      <c r="F23" s="70"/>
      <c r="G23" s="65">
        <f t="shared" si="1"/>
        <v>0</v>
      </c>
      <c r="H23" s="66">
        <f t="shared" si="2"/>
        <v>0</v>
      </c>
      <c r="I23" s="69"/>
      <c r="J23" s="67"/>
      <c r="K23" s="67"/>
      <c r="L23" s="67"/>
      <c r="M23" s="67"/>
      <c r="N23" s="68"/>
      <c r="O23" s="61"/>
      <c r="P23" s="19"/>
      <c r="Q23" s="20"/>
      <c r="R23" s="20"/>
      <c r="S23" s="20"/>
      <c r="T23" s="20"/>
      <c r="U23" s="20"/>
      <c r="V23" s="20"/>
    </row>
    <row r="24" spans="1:22" ht="11.1" customHeight="1" x14ac:dyDescent="0.25">
      <c r="A24" s="21">
        <v>524</v>
      </c>
      <c r="B24" s="62" t="s">
        <v>35</v>
      </c>
      <c r="C24" s="63">
        <f t="shared" si="3"/>
        <v>0</v>
      </c>
      <c r="D24" s="64"/>
      <c r="E24" s="67"/>
      <c r="F24" s="70"/>
      <c r="G24" s="65">
        <f t="shared" si="1"/>
        <v>0</v>
      </c>
      <c r="H24" s="66">
        <f t="shared" si="2"/>
        <v>0</v>
      </c>
      <c r="I24" s="69"/>
      <c r="J24" s="67"/>
      <c r="K24" s="67"/>
      <c r="L24" s="67"/>
      <c r="M24" s="67"/>
      <c r="N24" s="68"/>
      <c r="O24" s="61"/>
      <c r="P24" s="19"/>
      <c r="Q24" s="20"/>
      <c r="R24" s="20"/>
      <c r="S24" s="20"/>
      <c r="T24" s="20"/>
      <c r="U24" s="20"/>
      <c r="V24" s="20"/>
    </row>
    <row r="25" spans="1:22" ht="11.1" customHeight="1" x14ac:dyDescent="0.25">
      <c r="A25" s="21">
        <v>525</v>
      </c>
      <c r="B25" s="62" t="s">
        <v>36</v>
      </c>
      <c r="C25" s="63">
        <f t="shared" si="3"/>
        <v>0</v>
      </c>
      <c r="D25" s="64"/>
      <c r="E25" s="67"/>
      <c r="F25" s="70"/>
      <c r="G25" s="65">
        <f t="shared" si="1"/>
        <v>0</v>
      </c>
      <c r="H25" s="66">
        <f t="shared" si="2"/>
        <v>0</v>
      </c>
      <c r="I25" s="69"/>
      <c r="J25" s="67"/>
      <c r="K25" s="67"/>
      <c r="L25" s="67"/>
      <c r="M25" s="67"/>
      <c r="N25" s="68"/>
      <c r="O25" s="61"/>
      <c r="P25" s="19"/>
      <c r="Q25" s="20"/>
      <c r="R25" s="20"/>
      <c r="S25" s="20"/>
      <c r="T25" s="20"/>
      <c r="U25" s="20"/>
      <c r="V25" s="20"/>
    </row>
    <row r="26" spans="1:22" ht="11.1" customHeight="1" x14ac:dyDescent="0.25">
      <c r="A26" s="21">
        <v>527</v>
      </c>
      <c r="B26" s="62" t="s">
        <v>37</v>
      </c>
      <c r="C26" s="63">
        <f t="shared" si="3"/>
        <v>0</v>
      </c>
      <c r="D26" s="64"/>
      <c r="E26" s="67"/>
      <c r="F26" s="70"/>
      <c r="G26" s="65">
        <f t="shared" si="1"/>
        <v>0</v>
      </c>
      <c r="H26" s="66">
        <f t="shared" si="2"/>
        <v>0</v>
      </c>
      <c r="I26" s="69"/>
      <c r="J26" s="67"/>
      <c r="K26" s="67"/>
      <c r="L26" s="67"/>
      <c r="M26" s="67"/>
      <c r="N26" s="68"/>
      <c r="O26" s="61"/>
      <c r="P26" s="19"/>
      <c r="Q26" s="20"/>
      <c r="R26" s="20"/>
      <c r="S26" s="20"/>
      <c r="T26" s="20"/>
      <c r="U26" s="20"/>
      <c r="V26" s="20"/>
    </row>
    <row r="27" spans="1:22" ht="11.1" customHeight="1" x14ac:dyDescent="0.25">
      <c r="A27" s="21">
        <v>531</v>
      </c>
      <c r="B27" s="62" t="s">
        <v>38</v>
      </c>
      <c r="C27" s="63">
        <f t="shared" si="3"/>
        <v>0</v>
      </c>
      <c r="D27" s="64"/>
      <c r="E27" s="67"/>
      <c r="F27" s="70"/>
      <c r="G27" s="65">
        <f t="shared" si="1"/>
        <v>0</v>
      </c>
      <c r="H27" s="66">
        <f t="shared" si="2"/>
        <v>0</v>
      </c>
      <c r="I27" s="69"/>
      <c r="J27" s="67"/>
      <c r="K27" s="67"/>
      <c r="L27" s="67"/>
      <c r="M27" s="67"/>
      <c r="N27" s="68"/>
      <c r="O27" s="61"/>
      <c r="P27" s="19"/>
      <c r="Q27" s="20"/>
      <c r="R27" s="20"/>
      <c r="S27" s="20"/>
      <c r="T27" s="20"/>
      <c r="U27" s="20"/>
      <c r="V27" s="20"/>
    </row>
    <row r="28" spans="1:22" ht="11.1" customHeight="1" x14ac:dyDescent="0.25">
      <c r="A28" s="21">
        <v>548</v>
      </c>
      <c r="B28" s="62" t="s">
        <v>98</v>
      </c>
      <c r="C28" s="63">
        <f t="shared" si="3"/>
        <v>0</v>
      </c>
      <c r="D28" s="64"/>
      <c r="E28" s="67"/>
      <c r="F28" s="70"/>
      <c r="G28" s="65">
        <f t="shared" si="1"/>
        <v>0</v>
      </c>
      <c r="H28" s="66">
        <f t="shared" si="2"/>
        <v>0</v>
      </c>
      <c r="I28" s="69"/>
      <c r="J28" s="67"/>
      <c r="K28" s="67"/>
      <c r="L28" s="67"/>
      <c r="M28" s="67"/>
      <c r="N28" s="68"/>
      <c r="O28" s="61"/>
      <c r="P28" s="19"/>
      <c r="Q28" s="20"/>
      <c r="R28" s="20"/>
      <c r="S28" s="20"/>
      <c r="T28" s="20"/>
      <c r="U28" s="20"/>
      <c r="V28" s="20"/>
    </row>
    <row r="29" spans="1:22" ht="11.1" customHeight="1" x14ac:dyDescent="0.25">
      <c r="A29" s="30">
        <v>549</v>
      </c>
      <c r="B29" s="62" t="s">
        <v>41</v>
      </c>
      <c r="C29" s="63">
        <f t="shared" si="3"/>
        <v>0</v>
      </c>
      <c r="D29" s="64"/>
      <c r="E29" s="67"/>
      <c r="F29" s="70"/>
      <c r="G29" s="65">
        <f t="shared" si="1"/>
        <v>0</v>
      </c>
      <c r="H29" s="66">
        <f t="shared" si="2"/>
        <v>2</v>
      </c>
      <c r="I29" s="69"/>
      <c r="J29" s="67">
        <v>2</v>
      </c>
      <c r="K29" s="67"/>
      <c r="L29" s="67"/>
      <c r="M29" s="67"/>
      <c r="N29" s="68"/>
      <c r="O29" s="61"/>
      <c r="P29" s="31"/>
      <c r="Q29" s="20"/>
      <c r="R29" s="20"/>
      <c r="S29" s="20"/>
      <c r="T29" s="20"/>
      <c r="U29" s="20"/>
      <c r="V29" s="20"/>
    </row>
    <row r="30" spans="1:22" ht="11.1" customHeight="1" x14ac:dyDescent="0.25">
      <c r="A30" s="21">
        <v>551</v>
      </c>
      <c r="B30" s="62" t="s">
        <v>42</v>
      </c>
      <c r="C30" s="63">
        <v>8</v>
      </c>
      <c r="D30" s="73">
        <v>8</v>
      </c>
      <c r="E30" s="67"/>
      <c r="F30" s="72"/>
      <c r="G30" s="65">
        <f t="shared" si="1"/>
        <v>8</v>
      </c>
      <c r="H30" s="66">
        <f t="shared" si="2"/>
        <v>8</v>
      </c>
      <c r="I30" s="69">
        <v>8</v>
      </c>
      <c r="J30" s="67">
        <v>8</v>
      </c>
      <c r="K30" s="67"/>
      <c r="L30" s="67"/>
      <c r="M30" s="67"/>
      <c r="N30" s="68"/>
      <c r="O30" s="61"/>
      <c r="P30" s="19"/>
      <c r="Q30" s="20"/>
      <c r="R30" s="20"/>
      <c r="S30" s="20"/>
      <c r="T30" s="20"/>
      <c r="U30" s="20"/>
      <c r="V30" s="20"/>
    </row>
    <row r="31" spans="1:22" ht="11.1" customHeight="1" x14ac:dyDescent="0.25">
      <c r="A31" s="21">
        <v>558</v>
      </c>
      <c r="B31" s="62" t="s">
        <v>43</v>
      </c>
      <c r="C31" s="63">
        <f>SUM(D31:F31)</f>
        <v>24</v>
      </c>
      <c r="D31" s="64"/>
      <c r="E31" s="67"/>
      <c r="F31" s="72">
        <v>24</v>
      </c>
      <c r="G31" s="65">
        <f t="shared" si="1"/>
        <v>0</v>
      </c>
      <c r="H31" s="66">
        <f t="shared" si="2"/>
        <v>11</v>
      </c>
      <c r="I31" s="69"/>
      <c r="J31" s="67"/>
      <c r="K31" s="67"/>
      <c r="L31" s="67">
        <v>2</v>
      </c>
      <c r="M31" s="67"/>
      <c r="N31" s="68">
        <v>9</v>
      </c>
      <c r="O31" s="61"/>
      <c r="P31" s="19"/>
      <c r="Q31" s="20"/>
      <c r="R31" s="20"/>
      <c r="S31" s="20"/>
      <c r="T31" s="20"/>
      <c r="U31" s="20"/>
      <c r="V31" s="20"/>
    </row>
    <row r="32" spans="1:22" ht="11.1" customHeight="1" x14ac:dyDescent="0.25">
      <c r="A32" s="21">
        <v>558</v>
      </c>
      <c r="B32" s="62" t="s">
        <v>44</v>
      </c>
      <c r="C32" s="63">
        <f>SUM(D32:F32)</f>
        <v>0</v>
      </c>
      <c r="D32" s="64"/>
      <c r="E32" s="67"/>
      <c r="F32" s="70"/>
      <c r="G32" s="65">
        <f t="shared" si="1"/>
        <v>0</v>
      </c>
      <c r="H32" s="66">
        <f t="shared" si="2"/>
        <v>0</v>
      </c>
      <c r="I32" s="69"/>
      <c r="J32" s="67"/>
      <c r="K32" s="67"/>
      <c r="L32" s="67"/>
      <c r="M32" s="67"/>
      <c r="N32" s="68"/>
      <c r="O32" s="61"/>
      <c r="P32" s="19"/>
      <c r="Q32" s="20"/>
      <c r="R32" s="20"/>
      <c r="S32" s="20"/>
      <c r="T32" s="20"/>
      <c r="U32" s="20"/>
      <c r="V32" s="20"/>
    </row>
    <row r="33" spans="1:22" ht="11.1" customHeight="1" x14ac:dyDescent="0.25">
      <c r="A33" s="21">
        <v>558</v>
      </c>
      <c r="B33" s="62" t="s">
        <v>45</v>
      </c>
      <c r="C33" s="63">
        <f>SUM(D33:F33)</f>
        <v>0</v>
      </c>
      <c r="D33" s="64"/>
      <c r="E33" s="67"/>
      <c r="F33" s="70"/>
      <c r="G33" s="65">
        <f t="shared" ref="G33" si="4">SUM(I33+K33+M33)</f>
        <v>0</v>
      </c>
      <c r="H33" s="66">
        <f t="shared" ref="H33" si="5">SUM(J33+L33+N33)</f>
        <v>0</v>
      </c>
      <c r="I33" s="69"/>
      <c r="J33" s="67"/>
      <c r="K33" s="67"/>
      <c r="L33" s="67"/>
      <c r="M33" s="67"/>
      <c r="N33" s="68"/>
      <c r="O33" s="61"/>
      <c r="P33" s="19"/>
      <c r="Q33" s="20"/>
      <c r="R33" s="20"/>
      <c r="S33" s="20"/>
      <c r="T33" s="20"/>
      <c r="U33" s="20"/>
      <c r="V33" s="20"/>
    </row>
    <row r="34" spans="1:22" ht="11.1" customHeight="1" x14ac:dyDescent="0.25">
      <c r="A34" s="21">
        <v>591</v>
      </c>
      <c r="B34" s="62" t="s">
        <v>106</v>
      </c>
      <c r="C34" s="63">
        <f>SUM(D34:F34)</f>
        <v>0</v>
      </c>
      <c r="D34" s="64"/>
      <c r="E34" s="67"/>
      <c r="F34" s="70"/>
      <c r="G34" s="65">
        <f t="shared" si="1"/>
        <v>0</v>
      </c>
      <c r="H34" s="66">
        <f t="shared" si="2"/>
        <v>14</v>
      </c>
      <c r="I34" s="69"/>
      <c r="J34" s="67">
        <v>4</v>
      </c>
      <c r="K34" s="67"/>
      <c r="L34" s="67">
        <v>4</v>
      </c>
      <c r="M34" s="67"/>
      <c r="N34" s="68">
        <v>6</v>
      </c>
      <c r="O34" s="61"/>
      <c r="P34" s="19"/>
      <c r="Q34" s="20"/>
      <c r="R34" s="20"/>
      <c r="S34" s="20"/>
      <c r="T34" s="20"/>
      <c r="U34" s="20"/>
      <c r="V34" s="20"/>
    </row>
    <row r="35" spans="1:22" ht="11.1" customHeight="1" x14ac:dyDescent="0.25">
      <c r="A35" s="33" t="s">
        <v>46</v>
      </c>
      <c r="B35" s="74" t="s">
        <v>47</v>
      </c>
      <c r="C35" s="75">
        <f t="shared" ref="C35:I35" si="6">SUM(C6:C34)-C20</f>
        <v>745</v>
      </c>
      <c r="D35" s="76">
        <f t="shared" si="6"/>
        <v>112</v>
      </c>
      <c r="E35" s="76">
        <f t="shared" si="6"/>
        <v>120</v>
      </c>
      <c r="F35" s="77">
        <f t="shared" si="6"/>
        <v>513</v>
      </c>
      <c r="G35" s="78">
        <f t="shared" si="6"/>
        <v>638</v>
      </c>
      <c r="H35" s="79">
        <f t="shared" si="6"/>
        <v>509</v>
      </c>
      <c r="I35" s="75">
        <f t="shared" si="6"/>
        <v>110</v>
      </c>
      <c r="J35" s="75">
        <f t="shared" ref="J35:N35" si="7">SUM(J6:J34)-J20</f>
        <v>87</v>
      </c>
      <c r="K35" s="75">
        <f t="shared" si="7"/>
        <v>58</v>
      </c>
      <c r="L35" s="75">
        <f t="shared" si="7"/>
        <v>38</v>
      </c>
      <c r="M35" s="75">
        <f t="shared" si="7"/>
        <v>470</v>
      </c>
      <c r="N35" s="75">
        <f t="shared" si="7"/>
        <v>384</v>
      </c>
      <c r="O35" s="61"/>
      <c r="P35" s="19"/>
      <c r="Q35" s="20"/>
      <c r="R35" s="20"/>
      <c r="S35" s="20"/>
      <c r="T35" s="20"/>
      <c r="U35" s="20"/>
      <c r="V35" s="20"/>
    </row>
    <row r="36" spans="1:22" ht="11.1" customHeight="1" x14ac:dyDescent="0.25">
      <c r="A36" s="21">
        <v>602</v>
      </c>
      <c r="B36" s="62" t="s">
        <v>49</v>
      </c>
      <c r="C36" s="63">
        <f t="shared" ref="C36:C41" si="8">SUM(D36:F36)</f>
        <v>111</v>
      </c>
      <c r="D36" s="71">
        <v>40</v>
      </c>
      <c r="E36" s="71">
        <v>41</v>
      </c>
      <c r="F36" s="72">
        <v>30</v>
      </c>
      <c r="G36" s="65">
        <f t="shared" ref="G36:H41" si="9">SUM(I36+K36+M36)</f>
        <v>84</v>
      </c>
      <c r="H36" s="66">
        <f t="shared" si="9"/>
        <v>119</v>
      </c>
      <c r="I36" s="69">
        <v>50</v>
      </c>
      <c r="J36" s="67">
        <v>41</v>
      </c>
      <c r="K36" s="67">
        <v>9</v>
      </c>
      <c r="L36" s="67">
        <v>36</v>
      </c>
      <c r="M36" s="67">
        <v>25</v>
      </c>
      <c r="N36" s="68">
        <v>42</v>
      </c>
      <c r="O36" s="81"/>
      <c r="P36" s="19"/>
      <c r="Q36" s="20"/>
      <c r="R36" s="20"/>
      <c r="S36" s="20"/>
      <c r="T36" s="20"/>
      <c r="U36" s="20"/>
      <c r="V36" s="20"/>
    </row>
    <row r="37" spans="1:22" ht="11.1" customHeight="1" x14ac:dyDescent="0.25">
      <c r="A37" s="21">
        <v>603</v>
      </c>
      <c r="B37" s="62" t="s">
        <v>50</v>
      </c>
      <c r="C37" s="63">
        <f t="shared" si="8"/>
        <v>0</v>
      </c>
      <c r="D37" s="82"/>
      <c r="E37" s="82"/>
      <c r="F37" s="70"/>
      <c r="G37" s="65">
        <f t="shared" si="9"/>
        <v>0</v>
      </c>
      <c r="H37" s="66">
        <f t="shared" si="9"/>
        <v>0</v>
      </c>
      <c r="I37" s="69"/>
      <c r="J37" s="67"/>
      <c r="K37" s="67"/>
      <c r="L37" s="67"/>
      <c r="M37" s="67"/>
      <c r="N37" s="68"/>
      <c r="O37" s="81"/>
      <c r="P37" s="19"/>
      <c r="Q37" s="20"/>
      <c r="R37" s="20"/>
      <c r="S37" s="20"/>
      <c r="T37" s="20"/>
      <c r="U37" s="20"/>
      <c r="V37" s="20"/>
    </row>
    <row r="38" spans="1:22" ht="11.1" customHeight="1" x14ac:dyDescent="0.25">
      <c r="A38" s="21">
        <v>604</v>
      </c>
      <c r="B38" s="62" t="s">
        <v>51</v>
      </c>
      <c r="C38" s="63">
        <f t="shared" si="8"/>
        <v>0</v>
      </c>
      <c r="D38" s="82"/>
      <c r="E38" s="82"/>
      <c r="F38" s="70"/>
      <c r="G38" s="65">
        <f t="shared" si="9"/>
        <v>0</v>
      </c>
      <c r="H38" s="66">
        <f t="shared" si="9"/>
        <v>0</v>
      </c>
      <c r="I38" s="69"/>
      <c r="J38" s="67"/>
      <c r="K38" s="67"/>
      <c r="L38" s="67"/>
      <c r="M38" s="67"/>
      <c r="N38" s="68"/>
      <c r="O38" s="81"/>
      <c r="P38" s="19"/>
      <c r="Q38" s="20"/>
      <c r="R38" s="20"/>
      <c r="S38" s="20"/>
      <c r="T38" s="20"/>
      <c r="U38" s="20"/>
      <c r="V38" s="20"/>
    </row>
    <row r="39" spans="1:22" ht="11.1" customHeight="1" x14ac:dyDescent="0.25">
      <c r="A39" s="21">
        <v>648</v>
      </c>
      <c r="B39" s="62" t="s">
        <v>52</v>
      </c>
      <c r="C39" s="63">
        <f t="shared" si="8"/>
        <v>0</v>
      </c>
      <c r="D39" s="82"/>
      <c r="E39" s="82"/>
      <c r="F39" s="70"/>
      <c r="G39" s="65">
        <f t="shared" si="9"/>
        <v>0</v>
      </c>
      <c r="H39" s="66">
        <f t="shared" si="9"/>
        <v>0</v>
      </c>
      <c r="I39" s="69"/>
      <c r="J39" s="67"/>
      <c r="K39" s="67"/>
      <c r="L39" s="67"/>
      <c r="M39" s="67"/>
      <c r="N39" s="68"/>
      <c r="O39" s="81"/>
      <c r="P39" s="19"/>
      <c r="Q39" s="20"/>
      <c r="R39" s="20"/>
      <c r="S39" s="20"/>
      <c r="T39" s="20"/>
      <c r="U39" s="20"/>
      <c r="V39" s="20"/>
    </row>
    <row r="40" spans="1:22" ht="11.1" customHeight="1" x14ac:dyDescent="0.25">
      <c r="A40" s="21">
        <v>649</v>
      </c>
      <c r="B40" s="62" t="s">
        <v>53</v>
      </c>
      <c r="C40" s="63">
        <f t="shared" si="8"/>
        <v>0</v>
      </c>
      <c r="D40" s="82"/>
      <c r="E40" s="82"/>
      <c r="F40" s="70"/>
      <c r="G40" s="65">
        <f t="shared" si="9"/>
        <v>0</v>
      </c>
      <c r="H40" s="66">
        <f t="shared" si="9"/>
        <v>0</v>
      </c>
      <c r="I40" s="69"/>
      <c r="J40" s="67"/>
      <c r="K40" s="67"/>
      <c r="L40" s="67"/>
      <c r="M40" s="67"/>
      <c r="N40" s="68"/>
      <c r="O40" s="81"/>
      <c r="P40" s="19"/>
      <c r="Q40" s="20"/>
      <c r="R40" s="20"/>
      <c r="S40" s="20"/>
      <c r="T40" s="20"/>
      <c r="U40" s="20"/>
      <c r="V40" s="20"/>
    </row>
    <row r="41" spans="1:22" ht="11.1" customHeight="1" x14ac:dyDescent="0.25">
      <c r="A41" s="21">
        <v>662</v>
      </c>
      <c r="B41" s="62" t="s">
        <v>54</v>
      </c>
      <c r="C41" s="63">
        <f t="shared" si="8"/>
        <v>0</v>
      </c>
      <c r="D41" s="82"/>
      <c r="E41" s="82"/>
      <c r="F41" s="70"/>
      <c r="G41" s="65">
        <f t="shared" si="9"/>
        <v>0</v>
      </c>
      <c r="H41" s="66">
        <f t="shared" si="9"/>
        <v>0</v>
      </c>
      <c r="I41" s="69"/>
      <c r="J41" s="67"/>
      <c r="K41" s="67"/>
      <c r="L41" s="67"/>
      <c r="M41" s="67"/>
      <c r="N41" s="68"/>
      <c r="O41" s="81"/>
      <c r="P41" s="19"/>
      <c r="Q41" s="20"/>
      <c r="R41" s="20"/>
      <c r="S41" s="20"/>
      <c r="T41" s="20"/>
      <c r="U41" s="20"/>
      <c r="V41" s="20"/>
    </row>
    <row r="42" spans="1:22" ht="11.1" customHeight="1" x14ac:dyDescent="0.25">
      <c r="A42" s="38">
        <v>672</v>
      </c>
      <c r="B42" s="83" t="s">
        <v>67</v>
      </c>
      <c r="C42" s="85">
        <f t="shared" ref="C42:D42" si="10">SUM(C35-C36-C37-C38-C39-C40)</f>
        <v>634</v>
      </c>
      <c r="D42" s="85">
        <f t="shared" si="10"/>
        <v>72</v>
      </c>
      <c r="E42" s="85">
        <f>SUM(E35-E36-E37-E38-E39-E40)</f>
        <v>79</v>
      </c>
      <c r="F42" s="86">
        <f>SUM(F35-F36-F37-F38-F39-F40)</f>
        <v>483</v>
      </c>
      <c r="G42" s="87">
        <f>M42+K42+I42</f>
        <v>554</v>
      </c>
      <c r="H42" s="88">
        <f>J42+L42+N42</f>
        <v>451</v>
      </c>
      <c r="I42" s="84">
        <f>SUM(I35-I36-I37-I38-I39-I40)</f>
        <v>60</v>
      </c>
      <c r="J42" s="85">
        <v>60</v>
      </c>
      <c r="K42" s="85">
        <f>SUM(K35-K36-K37-K38-K39-K40)</f>
        <v>49</v>
      </c>
      <c r="L42" s="85">
        <v>24</v>
      </c>
      <c r="M42" s="85">
        <v>445</v>
      </c>
      <c r="N42" s="88">
        <v>367</v>
      </c>
      <c r="O42" s="81"/>
      <c r="P42" s="19"/>
      <c r="Q42" s="20"/>
      <c r="R42" s="20"/>
      <c r="S42" s="20"/>
      <c r="T42" s="20"/>
      <c r="U42" s="20"/>
      <c r="V42" s="20"/>
    </row>
    <row r="43" spans="1:22" ht="11.1" customHeight="1" x14ac:dyDescent="0.25">
      <c r="A43" s="21">
        <v>672</v>
      </c>
      <c r="B43" s="62" t="s">
        <v>68</v>
      </c>
      <c r="C43" s="63">
        <f>SUM(E43+G43+I43)</f>
        <v>0</v>
      </c>
      <c r="D43" s="82"/>
      <c r="E43" s="82"/>
      <c r="F43" s="70"/>
      <c r="G43" s="65">
        <f>SUM(I43+K43+M43)</f>
        <v>0</v>
      </c>
      <c r="H43" s="66">
        <f>SUM(J43+L43+N43)</f>
        <v>0</v>
      </c>
      <c r="I43" s="69"/>
      <c r="J43" s="67"/>
      <c r="K43" s="67"/>
      <c r="L43" s="67"/>
      <c r="M43" s="67"/>
      <c r="N43" s="68"/>
      <c r="O43" s="81"/>
      <c r="P43" s="19"/>
      <c r="Q43" s="20"/>
      <c r="R43" s="20"/>
      <c r="S43" s="20"/>
      <c r="T43" s="20"/>
      <c r="U43" s="20"/>
      <c r="V43" s="20"/>
    </row>
    <row r="44" spans="1:22" ht="11.1" customHeight="1" x14ac:dyDescent="0.25">
      <c r="A44" s="21">
        <v>672</v>
      </c>
      <c r="B44" s="62" t="s">
        <v>57</v>
      </c>
      <c r="C44" s="63">
        <f>SUM(E44+G44+I44)</f>
        <v>0</v>
      </c>
      <c r="D44" s="82"/>
      <c r="E44" s="82"/>
      <c r="F44" s="70"/>
      <c r="G44" s="65">
        <f>SUM(I44+K44+M44)</f>
        <v>0</v>
      </c>
      <c r="H44" s="66">
        <f>SUM(J44+L44+N44)</f>
        <v>0</v>
      </c>
      <c r="I44" s="69"/>
      <c r="J44" s="67"/>
      <c r="K44" s="67"/>
      <c r="L44" s="67"/>
      <c r="M44" s="67"/>
      <c r="N44" s="68"/>
      <c r="O44" s="81"/>
      <c r="P44" s="19"/>
      <c r="Q44" s="20"/>
      <c r="R44" s="20"/>
      <c r="S44" s="20"/>
      <c r="T44" s="20"/>
      <c r="U44" s="20"/>
      <c r="V44" s="20"/>
    </row>
    <row r="45" spans="1:22" ht="11.1" customHeight="1" x14ac:dyDescent="0.25">
      <c r="A45" s="43" t="s">
        <v>46</v>
      </c>
      <c r="B45" s="74" t="s">
        <v>58</v>
      </c>
      <c r="C45" s="80">
        <f t="shared" ref="C45:N45" si="11">SUM(C36:C44)</f>
        <v>745</v>
      </c>
      <c r="D45" s="80">
        <f t="shared" si="11"/>
        <v>112</v>
      </c>
      <c r="E45" s="80">
        <f t="shared" si="11"/>
        <v>120</v>
      </c>
      <c r="F45" s="89">
        <f t="shared" si="11"/>
        <v>513</v>
      </c>
      <c r="G45" s="78">
        <f t="shared" si="11"/>
        <v>638</v>
      </c>
      <c r="H45" s="79">
        <f t="shared" si="11"/>
        <v>570</v>
      </c>
      <c r="I45" s="75">
        <f t="shared" si="11"/>
        <v>110</v>
      </c>
      <c r="J45" s="80">
        <f t="shared" si="11"/>
        <v>101</v>
      </c>
      <c r="K45" s="80">
        <f t="shared" si="11"/>
        <v>58</v>
      </c>
      <c r="L45" s="80">
        <f t="shared" si="11"/>
        <v>60</v>
      </c>
      <c r="M45" s="80">
        <f t="shared" si="11"/>
        <v>470</v>
      </c>
      <c r="N45" s="79">
        <f t="shared" si="11"/>
        <v>409</v>
      </c>
      <c r="O45" s="81"/>
      <c r="P45" s="19"/>
      <c r="Q45" s="20"/>
      <c r="R45" s="20"/>
      <c r="S45" s="20"/>
      <c r="T45" s="20"/>
      <c r="U45" s="20"/>
      <c r="V45" s="20"/>
    </row>
    <row r="46" spans="1:22" ht="11.1" customHeight="1" x14ac:dyDescent="0.25">
      <c r="A46" s="44"/>
      <c r="B46" s="90" t="s">
        <v>59</v>
      </c>
      <c r="C46" s="91"/>
      <c r="D46" s="92"/>
      <c r="E46" s="92"/>
      <c r="F46" s="92"/>
      <c r="G46" s="93"/>
      <c r="H46" s="94"/>
      <c r="I46" s="95"/>
      <c r="J46" s="96"/>
      <c r="K46" s="96"/>
      <c r="L46" s="96"/>
      <c r="M46" s="96"/>
      <c r="N46" s="94"/>
      <c r="O46" s="81"/>
      <c r="P46" s="49"/>
      <c r="Q46" s="20"/>
      <c r="R46" s="20"/>
      <c r="S46" s="20"/>
      <c r="T46" s="20"/>
      <c r="U46" s="20"/>
      <c r="V46" s="20"/>
    </row>
  </sheetData>
  <mergeCells count="20">
    <mergeCell ref="K4:K5"/>
    <mergeCell ref="L4:L5"/>
    <mergeCell ref="M4:M5"/>
    <mergeCell ref="N4:N5"/>
    <mergeCell ref="B2:N2"/>
    <mergeCell ref="K3:L3"/>
    <mergeCell ref="M3:N3"/>
    <mergeCell ref="A3:A5"/>
    <mergeCell ref="B3:B5"/>
    <mergeCell ref="C3:F3"/>
    <mergeCell ref="G3:H3"/>
    <mergeCell ref="I3:J3"/>
    <mergeCell ref="C4:C5"/>
    <mergeCell ref="D4:D5"/>
    <mergeCell ref="E4:E5"/>
    <mergeCell ref="F4:F5"/>
    <mergeCell ref="G4:G5"/>
    <mergeCell ref="H4:H5"/>
    <mergeCell ref="I4:I5"/>
    <mergeCell ref="J4:J5"/>
  </mergeCells>
  <pageMargins left="0.23611111111111099" right="0.23611111111111099" top="0.74791666666666701" bottom="0.39374999999999999" header="0.511811023622047" footer="0.511811023622047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workbookViewId="0">
      <selection activeCell="F22" sqref="F22"/>
    </sheetView>
  </sheetViews>
  <sheetFormatPr defaultColWidth="8.7109375" defaultRowHeight="15" x14ac:dyDescent="0.25"/>
  <cols>
    <col min="2" max="2" width="50.42578125" style="1" customWidth="1"/>
  </cols>
  <sheetData>
    <row r="1" spans="1:18" ht="21" x14ac:dyDescent="0.35">
      <c r="A1" s="50" t="s">
        <v>69</v>
      </c>
      <c r="B1" s="50"/>
      <c r="C1" s="50"/>
      <c r="D1" s="50"/>
      <c r="E1" s="50"/>
      <c r="F1" s="50"/>
      <c r="G1" s="50"/>
      <c r="H1" s="50"/>
      <c r="I1" s="97"/>
    </row>
    <row r="2" spans="1:18" ht="15.75" x14ac:dyDescent="0.25">
      <c r="A2" s="98"/>
      <c r="B2" s="98"/>
    </row>
    <row r="3" spans="1:18" ht="15.75" x14ac:dyDescent="0.25"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ht="15" customHeight="1" x14ac:dyDescent="0.25">
      <c r="A4" s="201" t="s">
        <v>3</v>
      </c>
      <c r="B4" s="202" t="s">
        <v>70</v>
      </c>
      <c r="C4" s="203" t="s">
        <v>5</v>
      </c>
      <c r="D4" s="203"/>
      <c r="E4" s="203"/>
      <c r="F4" s="203"/>
      <c r="G4" s="203"/>
      <c r="H4" s="204" t="s">
        <v>107</v>
      </c>
      <c r="I4" s="204"/>
      <c r="J4" s="204"/>
      <c r="K4" s="204"/>
      <c r="L4" s="204"/>
      <c r="M4" s="204"/>
      <c r="N4" s="204"/>
      <c r="O4" s="204"/>
      <c r="P4" s="204"/>
      <c r="Q4" s="204"/>
      <c r="R4" s="100"/>
    </row>
    <row r="5" spans="1:18" ht="61.5" customHeight="1" x14ac:dyDescent="0.25">
      <c r="A5" s="201"/>
      <c r="B5" s="202"/>
      <c r="C5" s="205" t="s">
        <v>7</v>
      </c>
      <c r="D5" s="205" t="s">
        <v>9</v>
      </c>
      <c r="E5" s="206" t="s">
        <v>10</v>
      </c>
      <c r="F5" s="206" t="s">
        <v>11</v>
      </c>
      <c r="G5" s="207" t="s">
        <v>13</v>
      </c>
      <c r="H5" s="208" t="s">
        <v>7</v>
      </c>
      <c r="I5" s="208"/>
      <c r="J5" s="209" t="s">
        <v>9</v>
      </c>
      <c r="K5" s="209"/>
      <c r="L5" s="209" t="s">
        <v>10</v>
      </c>
      <c r="M5" s="209"/>
      <c r="N5" s="209" t="s">
        <v>11</v>
      </c>
      <c r="O5" s="209"/>
      <c r="P5" s="102" t="s">
        <v>71</v>
      </c>
      <c r="Q5" s="103" t="s">
        <v>109</v>
      </c>
      <c r="R5" s="104"/>
    </row>
    <row r="6" spans="1:18" ht="51" x14ac:dyDescent="0.25">
      <c r="A6" s="201"/>
      <c r="B6" s="202"/>
      <c r="C6" s="205"/>
      <c r="D6" s="205"/>
      <c r="E6" s="206"/>
      <c r="F6" s="206"/>
      <c r="G6" s="207"/>
      <c r="H6" s="105" t="s">
        <v>72</v>
      </c>
      <c r="I6" s="157" t="s">
        <v>108</v>
      </c>
      <c r="J6" s="101" t="s">
        <v>73</v>
      </c>
      <c r="K6" s="157" t="s">
        <v>108</v>
      </c>
      <c r="L6" s="101" t="s">
        <v>74</v>
      </c>
      <c r="M6" s="157" t="s">
        <v>108</v>
      </c>
      <c r="N6" s="106" t="s">
        <v>75</v>
      </c>
      <c r="O6" s="157" t="s">
        <v>108</v>
      </c>
      <c r="P6" s="102"/>
      <c r="Q6" s="103"/>
      <c r="R6" s="107"/>
    </row>
    <row r="7" spans="1:18" x14ac:dyDescent="0.25">
      <c r="A7" s="108" t="s">
        <v>76</v>
      </c>
      <c r="B7" s="109" t="s">
        <v>77</v>
      </c>
      <c r="C7" s="110">
        <v>0</v>
      </c>
      <c r="D7" s="110">
        <v>0</v>
      </c>
      <c r="E7" s="110">
        <v>0</v>
      </c>
      <c r="F7" s="110">
        <v>0</v>
      </c>
      <c r="G7" s="111">
        <f>SUM(C7:F7)</f>
        <v>0</v>
      </c>
      <c r="H7" s="112">
        <v>0</v>
      </c>
      <c r="I7" s="110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3">
        <v>0</v>
      </c>
      <c r="P7" s="113">
        <f t="shared" ref="P7:Q13" si="0">H7+J7+L7+N7</f>
        <v>0</v>
      </c>
      <c r="Q7" s="111">
        <f t="shared" si="0"/>
        <v>0</v>
      </c>
    </row>
    <row r="8" spans="1:18" x14ac:dyDescent="0.25">
      <c r="A8" s="108" t="s">
        <v>78</v>
      </c>
      <c r="B8" s="109" t="s">
        <v>79</v>
      </c>
      <c r="C8" s="110">
        <v>0</v>
      </c>
      <c r="D8" s="110">
        <v>0</v>
      </c>
      <c r="E8" s="110">
        <v>0</v>
      </c>
      <c r="F8" s="110">
        <v>0</v>
      </c>
      <c r="G8" s="111">
        <f>SUM(C8:F8)</f>
        <v>0</v>
      </c>
      <c r="H8" s="112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3">
        <v>0</v>
      </c>
      <c r="P8" s="113">
        <f t="shared" si="0"/>
        <v>0</v>
      </c>
      <c r="Q8" s="111">
        <f t="shared" si="0"/>
        <v>0</v>
      </c>
    </row>
    <row r="9" spans="1:18" x14ac:dyDescent="0.25">
      <c r="A9" s="108" t="s">
        <v>80</v>
      </c>
      <c r="B9" s="109" t="s">
        <v>81</v>
      </c>
      <c r="C9" s="110">
        <v>100</v>
      </c>
      <c r="D9" s="110">
        <v>1000</v>
      </c>
      <c r="E9" s="110">
        <v>300</v>
      </c>
      <c r="F9" s="110">
        <v>700</v>
      </c>
      <c r="G9" s="111">
        <f>SUM(C9:F9)</f>
        <v>2100</v>
      </c>
      <c r="H9" s="112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3">
        <v>0</v>
      </c>
      <c r="P9" s="113">
        <f t="shared" si="0"/>
        <v>0</v>
      </c>
      <c r="Q9" s="111">
        <f t="shared" si="0"/>
        <v>0</v>
      </c>
    </row>
    <row r="10" spans="1:18" x14ac:dyDescent="0.25">
      <c r="A10" s="108" t="s">
        <v>82</v>
      </c>
      <c r="B10" s="109" t="s">
        <v>83</v>
      </c>
      <c r="C10" s="110">
        <v>300</v>
      </c>
      <c r="D10" s="110">
        <v>6000</v>
      </c>
      <c r="E10" s="110">
        <v>0</v>
      </c>
      <c r="F10" s="110">
        <v>0</v>
      </c>
      <c r="G10" s="111">
        <f>SUM(C10:F10)</f>
        <v>6300</v>
      </c>
      <c r="H10" s="112">
        <v>0</v>
      </c>
      <c r="I10" s="110">
        <v>0</v>
      </c>
      <c r="J10" s="110">
        <v>600</v>
      </c>
      <c r="K10" s="110">
        <v>0</v>
      </c>
      <c r="L10" s="110">
        <v>200</v>
      </c>
      <c r="M10" s="110">
        <v>103</v>
      </c>
      <c r="N10" s="110">
        <v>4780</v>
      </c>
      <c r="O10" s="113">
        <v>4582</v>
      </c>
      <c r="P10" s="113">
        <f t="shared" si="0"/>
        <v>5580</v>
      </c>
      <c r="Q10" s="111">
        <f t="shared" si="0"/>
        <v>4685</v>
      </c>
    </row>
    <row r="11" spans="1:18" x14ac:dyDescent="0.25">
      <c r="A11" s="108" t="s">
        <v>84</v>
      </c>
      <c r="B11" s="109" t="s">
        <v>85</v>
      </c>
      <c r="C11" s="110">
        <v>0</v>
      </c>
      <c r="D11" s="110">
        <v>0</v>
      </c>
      <c r="E11" s="110">
        <v>0</v>
      </c>
      <c r="F11" s="110">
        <v>0</v>
      </c>
      <c r="G11" s="111">
        <f>SUM(C11:F11)</f>
        <v>0</v>
      </c>
      <c r="H11" s="112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f t="shared" si="0"/>
        <v>0</v>
      </c>
      <c r="Q11" s="111">
        <f t="shared" si="0"/>
        <v>0</v>
      </c>
    </row>
    <row r="12" spans="1:18" x14ac:dyDescent="0.25">
      <c r="A12" s="108" t="s">
        <v>86</v>
      </c>
      <c r="B12" s="109" t="s">
        <v>87</v>
      </c>
      <c r="C12" s="110">
        <v>0</v>
      </c>
      <c r="D12" s="110">
        <v>0</v>
      </c>
      <c r="E12" s="110">
        <v>0</v>
      </c>
      <c r="F12" s="110">
        <v>0</v>
      </c>
      <c r="G12" s="111">
        <v>0</v>
      </c>
      <c r="H12" s="112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f t="shared" si="0"/>
        <v>0</v>
      </c>
      <c r="Q12" s="111">
        <f t="shared" si="0"/>
        <v>0</v>
      </c>
    </row>
    <row r="13" spans="1:18" x14ac:dyDescent="0.25">
      <c r="A13" s="114" t="s">
        <v>88</v>
      </c>
      <c r="B13" s="115" t="s">
        <v>89</v>
      </c>
      <c r="C13" s="116">
        <v>0</v>
      </c>
      <c r="D13" s="116">
        <v>0</v>
      </c>
      <c r="E13" s="116">
        <v>0</v>
      </c>
      <c r="F13" s="116">
        <v>0</v>
      </c>
      <c r="G13" s="117">
        <v>0</v>
      </c>
      <c r="H13" s="118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f t="shared" si="0"/>
        <v>0</v>
      </c>
      <c r="Q13" s="120">
        <f t="shared" si="0"/>
        <v>0</v>
      </c>
    </row>
    <row r="14" spans="1:18" x14ac:dyDescent="0.25">
      <c r="A14" s="121"/>
      <c r="B14" s="122" t="s">
        <v>90</v>
      </c>
      <c r="C14" s="123">
        <f t="shared" ref="C14:Q14" si="1">SUM(C7:C13)</f>
        <v>400</v>
      </c>
      <c r="D14" s="123">
        <f t="shared" si="1"/>
        <v>7000</v>
      </c>
      <c r="E14" s="123">
        <f t="shared" si="1"/>
        <v>300</v>
      </c>
      <c r="F14" s="123">
        <f t="shared" si="1"/>
        <v>700</v>
      </c>
      <c r="G14" s="124">
        <f t="shared" si="1"/>
        <v>8400</v>
      </c>
      <c r="H14" s="125">
        <f t="shared" si="1"/>
        <v>0</v>
      </c>
      <c r="I14" s="123">
        <f t="shared" si="1"/>
        <v>0</v>
      </c>
      <c r="J14" s="123">
        <f t="shared" si="1"/>
        <v>600</v>
      </c>
      <c r="K14" s="123">
        <f t="shared" si="1"/>
        <v>0</v>
      </c>
      <c r="L14" s="123">
        <f t="shared" si="1"/>
        <v>200</v>
      </c>
      <c r="M14" s="123">
        <f t="shared" si="1"/>
        <v>103</v>
      </c>
      <c r="N14" s="123">
        <f t="shared" si="1"/>
        <v>4780</v>
      </c>
      <c r="O14" s="123">
        <f t="shared" si="1"/>
        <v>4582</v>
      </c>
      <c r="P14" s="123">
        <f t="shared" si="1"/>
        <v>5580</v>
      </c>
      <c r="Q14" s="126">
        <f t="shared" si="1"/>
        <v>4685</v>
      </c>
    </row>
    <row r="15" spans="1:18" x14ac:dyDescent="0.25">
      <c r="A15" s="127">
        <v>403</v>
      </c>
      <c r="B15" s="128" t="s">
        <v>91</v>
      </c>
      <c r="C15" s="129">
        <v>0</v>
      </c>
      <c r="D15" s="129">
        <v>0</v>
      </c>
      <c r="E15" s="129">
        <v>0</v>
      </c>
      <c r="F15" s="129">
        <v>0</v>
      </c>
      <c r="G15" s="130">
        <f t="shared" ref="G15:G20" si="2">SUM(C15:F15)</f>
        <v>0</v>
      </c>
      <c r="H15" s="131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32">
        <v>100</v>
      </c>
      <c r="P15" s="132">
        <v>0</v>
      </c>
      <c r="Q15" s="130">
        <v>0</v>
      </c>
    </row>
    <row r="16" spans="1:18" x14ac:dyDescent="0.25">
      <c r="A16" s="133">
        <v>416</v>
      </c>
      <c r="B16" s="134" t="s">
        <v>92</v>
      </c>
      <c r="C16" s="135">
        <v>400</v>
      </c>
      <c r="D16" s="135">
        <v>7000</v>
      </c>
      <c r="E16" s="135">
        <v>300</v>
      </c>
      <c r="F16" s="135">
        <v>700</v>
      </c>
      <c r="G16" s="136">
        <f t="shared" si="2"/>
        <v>8400</v>
      </c>
      <c r="H16" s="137">
        <v>0</v>
      </c>
      <c r="I16" s="135">
        <v>0</v>
      </c>
      <c r="J16" s="135">
        <v>600</v>
      </c>
      <c r="K16" s="135">
        <v>0</v>
      </c>
      <c r="L16" s="135">
        <v>200</v>
      </c>
      <c r="M16" s="135">
        <v>103</v>
      </c>
      <c r="N16" s="135">
        <v>3880</v>
      </c>
      <c r="O16" s="138">
        <v>3880</v>
      </c>
      <c r="P16" s="138">
        <f>H16+J16+L16+N16</f>
        <v>4680</v>
      </c>
      <c r="Q16" s="136">
        <f>I16+K16+M16+O16</f>
        <v>3983</v>
      </c>
    </row>
    <row r="17" spans="1:17" x14ac:dyDescent="0.25">
      <c r="A17" s="139">
        <v>416</v>
      </c>
      <c r="B17" s="109" t="s">
        <v>93</v>
      </c>
      <c r="C17" s="110">
        <v>0</v>
      </c>
      <c r="D17" s="110">
        <v>0</v>
      </c>
      <c r="E17" s="110">
        <v>0</v>
      </c>
      <c r="F17" s="110">
        <v>0</v>
      </c>
      <c r="G17" s="111">
        <f t="shared" si="2"/>
        <v>0</v>
      </c>
      <c r="H17" s="112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900</v>
      </c>
      <c r="O17" s="113">
        <v>602</v>
      </c>
      <c r="P17" s="113">
        <f>H17+J17+L17+N17</f>
        <v>900</v>
      </c>
      <c r="Q17" s="111">
        <v>0</v>
      </c>
    </row>
    <row r="18" spans="1:17" x14ac:dyDescent="0.25">
      <c r="A18" s="139">
        <v>416</v>
      </c>
      <c r="B18" s="109" t="s">
        <v>94</v>
      </c>
      <c r="C18" s="110">
        <v>0</v>
      </c>
      <c r="D18" s="110">
        <v>0</v>
      </c>
      <c r="E18" s="110">
        <v>0</v>
      </c>
      <c r="F18" s="110">
        <v>0</v>
      </c>
      <c r="G18" s="111">
        <f t="shared" si="2"/>
        <v>0</v>
      </c>
      <c r="H18" s="112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3">
        <v>0</v>
      </c>
      <c r="P18" s="113">
        <f>H18+J18+L18+N18</f>
        <v>0</v>
      </c>
      <c r="Q18" s="111">
        <f>I18+K18+M18+O18</f>
        <v>0</v>
      </c>
    </row>
    <row r="19" spans="1:17" hidden="1" x14ac:dyDescent="0.25">
      <c r="A19" s="140">
        <v>401</v>
      </c>
      <c r="B19" s="141" t="s">
        <v>95</v>
      </c>
      <c r="C19" s="119">
        <v>0</v>
      </c>
      <c r="D19" s="119">
        <v>0</v>
      </c>
      <c r="E19" s="119">
        <v>0</v>
      </c>
      <c r="F19" s="119">
        <v>0</v>
      </c>
      <c r="G19" s="111">
        <f t="shared" si="2"/>
        <v>0</v>
      </c>
      <c r="H19" s="118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42">
        <v>0</v>
      </c>
      <c r="P19" s="142">
        <f>H19+J19+L19+N19</f>
        <v>0</v>
      </c>
      <c r="Q19" s="120">
        <f>I19+K19+M19+O19</f>
        <v>0</v>
      </c>
    </row>
    <row r="20" spans="1:17" hidden="1" x14ac:dyDescent="0.25">
      <c r="A20" s="140">
        <v>401</v>
      </c>
      <c r="B20" s="141" t="s">
        <v>96</v>
      </c>
      <c r="C20" s="119">
        <v>0</v>
      </c>
      <c r="D20" s="119">
        <v>0</v>
      </c>
      <c r="E20" s="119">
        <v>0</v>
      </c>
      <c r="F20" s="119">
        <v>0</v>
      </c>
      <c r="G20" s="111">
        <f t="shared" si="2"/>
        <v>0</v>
      </c>
      <c r="H20" s="118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42">
        <v>0</v>
      </c>
      <c r="P20" s="142">
        <f>H20+J20+L20+N20</f>
        <v>0</v>
      </c>
      <c r="Q20" s="120">
        <f>I20+K20+M20+O20</f>
        <v>0</v>
      </c>
    </row>
    <row r="21" spans="1:17" ht="26.25" hidden="1" x14ac:dyDescent="0.25">
      <c r="A21" s="143"/>
      <c r="B21" s="144" t="s">
        <v>97</v>
      </c>
      <c r="C21" s="123">
        <f t="shared" ref="C21:Q21" si="3">SUM(C15:C20)</f>
        <v>400</v>
      </c>
      <c r="D21" s="123">
        <f t="shared" si="3"/>
        <v>7000</v>
      </c>
      <c r="E21" s="123">
        <f t="shared" si="3"/>
        <v>300</v>
      </c>
      <c r="F21" s="123">
        <f t="shared" si="3"/>
        <v>700</v>
      </c>
      <c r="G21" s="124">
        <f t="shared" si="3"/>
        <v>8400</v>
      </c>
      <c r="H21" s="123">
        <f t="shared" si="3"/>
        <v>0</v>
      </c>
      <c r="I21" s="123">
        <f t="shared" si="3"/>
        <v>0</v>
      </c>
      <c r="J21" s="123">
        <f t="shared" si="3"/>
        <v>600</v>
      </c>
      <c r="K21" s="123">
        <f t="shared" si="3"/>
        <v>0</v>
      </c>
      <c r="L21" s="123">
        <f t="shared" si="3"/>
        <v>200</v>
      </c>
      <c r="M21" s="123">
        <f t="shared" si="3"/>
        <v>103</v>
      </c>
      <c r="N21" s="123">
        <f t="shared" si="3"/>
        <v>4780</v>
      </c>
      <c r="O21" s="123">
        <f t="shared" si="3"/>
        <v>4582</v>
      </c>
      <c r="P21" s="123">
        <f t="shared" si="3"/>
        <v>5580</v>
      </c>
      <c r="Q21" s="124">
        <f t="shared" si="3"/>
        <v>3983</v>
      </c>
    </row>
  </sheetData>
  <mergeCells count="13">
    <mergeCell ref="A4:A6"/>
    <mergeCell ref="B4:B6"/>
    <mergeCell ref="C4:G4"/>
    <mergeCell ref="H4:Q4"/>
    <mergeCell ref="C5:C6"/>
    <mergeCell ref="D5:D6"/>
    <mergeCell ref="E5:E6"/>
    <mergeCell ref="F5:F6"/>
    <mergeCell ref="G5:G6"/>
    <mergeCell ref="H5:I5"/>
    <mergeCell ref="J5:K5"/>
    <mergeCell ref="L5:M5"/>
    <mergeCell ref="N5:O5"/>
  </mergeCells>
  <pageMargins left="0.70833333333333304" right="0.70833333333333304" top="0.78749999999999998" bottom="0.78749999999999998" header="0.511811023622047" footer="0.511811023622047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měkis 2024</vt:lpstr>
      <vt:lpstr>rozpočet soubory 2024</vt:lpstr>
      <vt:lpstr>investice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katka</dc:creator>
  <dc:description/>
  <cp:lastModifiedBy>Miluse Koudelkova</cp:lastModifiedBy>
  <cp:revision>24</cp:revision>
  <cp:lastPrinted>2024-02-14T12:13:42Z</cp:lastPrinted>
  <dcterms:created xsi:type="dcterms:W3CDTF">2006-10-17T13:37:20Z</dcterms:created>
  <dcterms:modified xsi:type="dcterms:W3CDTF">2024-02-14T12:14:01Z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