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xr:revisionPtr revIDLastSave="0" documentId="13_ncr:1_{3CB04987-5821-400F-BDB9-3E54142C58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kapitulace stavby" sheetId="1" r:id="rId1"/>
    <sheet name="ZL1 - Změnový list č.1 - ..." sheetId="2" r:id="rId2"/>
    <sheet name="ZL1.1 - Změnový list č.1...." sheetId="3" r:id="rId3"/>
    <sheet name="ZL1.2 - Změnový list č.1...." sheetId="4" r:id="rId4"/>
    <sheet name="ZL1.3 - Změnový list č.1...." sheetId="5" r:id="rId5"/>
    <sheet name="ZL1.4 - Změnový list č.1...." sheetId="6" r:id="rId6"/>
    <sheet name="ZL1.5 - Změnový list č.1...." sheetId="7" r:id="rId7"/>
    <sheet name="ZL1.6 - Změnový list č.1...." sheetId="8" r:id="rId8"/>
  </sheets>
  <definedNames>
    <definedName name="_xlnm._FilterDatabase" localSheetId="1" hidden="1">'ZL1 - Změnový list č.1 - ...'!$C$121:$K$180</definedName>
    <definedName name="_xlnm._FilterDatabase" localSheetId="2" hidden="1">'ZL1.1 - Změnový list č.1....'!$C$117:$K$124</definedName>
    <definedName name="_xlnm._FilterDatabase" localSheetId="3" hidden="1">'ZL1.2 - Změnový list č.1....'!$C$121:$K$166</definedName>
    <definedName name="_xlnm._FilterDatabase" localSheetId="4" hidden="1">'ZL1.3 - Změnový list č.1....'!$C$124:$K$215</definedName>
    <definedName name="_xlnm._FilterDatabase" localSheetId="5" hidden="1">'ZL1.4 - Změnový list č.1....'!$C$120:$K$188</definedName>
    <definedName name="_xlnm._FilterDatabase" localSheetId="6" hidden="1">'ZL1.5 - Změnový list č.1....'!$C$117:$K$133</definedName>
    <definedName name="_xlnm._FilterDatabase" localSheetId="7" hidden="1">'ZL1.6 - Změnový list č.1....'!$C$118:$K$194</definedName>
    <definedName name="_xlnm.Print_Titles" localSheetId="0">'Rekapitulace stavby'!$92:$92</definedName>
    <definedName name="_xlnm.Print_Titles" localSheetId="1">'ZL1 - Změnový list č.1 - ...'!$121:$121</definedName>
    <definedName name="_xlnm.Print_Titles" localSheetId="2">'ZL1.1 - Změnový list č.1....'!$117:$117</definedName>
    <definedName name="_xlnm.Print_Titles" localSheetId="3">'ZL1.2 - Změnový list č.1....'!$121:$121</definedName>
    <definedName name="_xlnm.Print_Titles" localSheetId="4">'ZL1.3 - Změnový list č.1....'!$124:$124</definedName>
    <definedName name="_xlnm.Print_Titles" localSheetId="5">'ZL1.4 - Změnový list č.1....'!$120:$120</definedName>
    <definedName name="_xlnm.Print_Titles" localSheetId="6">'ZL1.5 - Změnový list č.1....'!$117:$117</definedName>
    <definedName name="_xlnm.Print_Titles" localSheetId="7">'ZL1.6 - Změnový list č.1....'!$118:$118</definedName>
    <definedName name="_xlnm.Print_Area" localSheetId="0">'Rekapitulace stavby'!$D$4:$AO$76,'Rekapitulace stavby'!$C$82:$AQ$102</definedName>
    <definedName name="_xlnm.Print_Area" localSheetId="1">'ZL1 - Změnový list č.1 - ...'!$C$4:$J$76,'ZL1 - Změnový list č.1 - ...'!$C$82:$J$103,'ZL1 - Změnový list č.1 - ...'!$C$109:$K$180</definedName>
    <definedName name="_xlnm.Print_Area" localSheetId="2">'ZL1.1 - Změnový list č.1....'!$C$4:$J$76,'ZL1.1 - Změnový list č.1....'!$C$82:$J$99,'ZL1.1 - Změnový list č.1....'!$C$105:$K$124</definedName>
    <definedName name="_xlnm.Print_Area" localSheetId="3">'ZL1.2 - Změnový list č.1....'!$C$4:$J$76,'ZL1.2 - Změnový list č.1....'!$C$82:$J$103,'ZL1.2 - Změnový list č.1....'!$C$109:$K$166</definedName>
    <definedName name="_xlnm.Print_Area" localSheetId="4">'ZL1.3 - Změnový list č.1....'!$C$4:$J$76,'ZL1.3 - Změnový list č.1....'!$C$82:$J$106,'ZL1.3 - Změnový list č.1....'!$C$112:$K$215</definedName>
    <definedName name="_xlnm.Print_Area" localSheetId="5">'ZL1.4 - Změnový list č.1....'!$C$4:$J$76,'ZL1.4 - Změnový list č.1....'!$C$82:$J$102,'ZL1.4 - Změnový list č.1....'!$C$108:$K$188</definedName>
    <definedName name="_xlnm.Print_Area" localSheetId="6">'ZL1.5 - Změnový list č.1....'!$C$4:$J$76,'ZL1.5 - Změnový list č.1....'!$C$82:$J$99,'ZL1.5 - Změnový list č.1....'!$C$105:$K$133</definedName>
    <definedName name="_xlnm.Print_Area" localSheetId="7">'ZL1.6 - Změnový list č.1....'!$C$4:$J$76,'ZL1.6 - Změnový list č.1....'!$C$82:$J$100,'ZL1.6 - Změnový list č.1....'!$C$106:$K$194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1" i="1"/>
  <c r="J35" i="8"/>
  <c r="AX101" i="1"/>
  <c r="BI191" i="8"/>
  <c r="BH191" i="8"/>
  <c r="BG191" i="8"/>
  <c r="BF191" i="8"/>
  <c r="T191" i="8"/>
  <c r="T190" i="8" s="1"/>
  <c r="R191" i="8"/>
  <c r="R190" i="8"/>
  <c r="P191" i="8"/>
  <c r="P190" i="8"/>
  <c r="BI187" i="8"/>
  <c r="BH187" i="8"/>
  <c r="BG187" i="8"/>
  <c r="BF187" i="8"/>
  <c r="T187" i="8"/>
  <c r="T186" i="8" s="1"/>
  <c r="R187" i="8"/>
  <c r="R186" i="8"/>
  <c r="P187" i="8"/>
  <c r="P186" i="8"/>
  <c r="BI184" i="8"/>
  <c r="BH184" i="8"/>
  <c r="BG184" i="8"/>
  <c r="BF184" i="8"/>
  <c r="T184" i="8"/>
  <c r="R184" i="8"/>
  <c r="P184" i="8"/>
  <c r="BI181" i="8"/>
  <c r="BH181" i="8"/>
  <c r="BG181" i="8"/>
  <c r="BF181" i="8"/>
  <c r="T181" i="8"/>
  <c r="R181" i="8"/>
  <c r="P181" i="8"/>
  <c r="BI178" i="8"/>
  <c r="BH178" i="8"/>
  <c r="BG178" i="8"/>
  <c r="BF178" i="8"/>
  <c r="T178" i="8"/>
  <c r="R178" i="8"/>
  <c r="P178" i="8"/>
  <c r="BI175" i="8"/>
  <c r="BH175" i="8"/>
  <c r="BG175" i="8"/>
  <c r="BF175" i="8"/>
  <c r="T175" i="8"/>
  <c r="R175" i="8"/>
  <c r="P175" i="8"/>
  <c r="BI172" i="8"/>
  <c r="BH172" i="8"/>
  <c r="BG172" i="8"/>
  <c r="BF172" i="8"/>
  <c r="T172" i="8"/>
  <c r="R172" i="8"/>
  <c r="P172" i="8"/>
  <c r="BI168" i="8"/>
  <c r="BH168" i="8"/>
  <c r="BG168" i="8"/>
  <c r="BF168" i="8"/>
  <c r="T168" i="8"/>
  <c r="R168" i="8"/>
  <c r="P168" i="8"/>
  <c r="BI164" i="8"/>
  <c r="BH164" i="8"/>
  <c r="BG164" i="8"/>
  <c r="BF164" i="8"/>
  <c r="T164" i="8"/>
  <c r="R164" i="8"/>
  <c r="P164" i="8"/>
  <c r="BI161" i="8"/>
  <c r="BH161" i="8"/>
  <c r="BG161" i="8"/>
  <c r="BF161" i="8"/>
  <c r="T161" i="8"/>
  <c r="R161" i="8"/>
  <c r="P161" i="8"/>
  <c r="BI157" i="8"/>
  <c r="BH157" i="8"/>
  <c r="BG157" i="8"/>
  <c r="BF157" i="8"/>
  <c r="T157" i="8"/>
  <c r="R157" i="8"/>
  <c r="P157" i="8"/>
  <c r="BI153" i="8"/>
  <c r="BH153" i="8"/>
  <c r="BG153" i="8"/>
  <c r="BF153" i="8"/>
  <c r="T153" i="8"/>
  <c r="R153" i="8"/>
  <c r="P153" i="8"/>
  <c r="BI149" i="8"/>
  <c r="BH149" i="8"/>
  <c r="BG149" i="8"/>
  <c r="BF149" i="8"/>
  <c r="T149" i="8"/>
  <c r="R149" i="8"/>
  <c r="P149" i="8"/>
  <c r="BI145" i="8"/>
  <c r="BH145" i="8"/>
  <c r="BG145" i="8"/>
  <c r="BF145" i="8"/>
  <c r="T145" i="8"/>
  <c r="R145" i="8"/>
  <c r="P145" i="8"/>
  <c r="BI141" i="8"/>
  <c r="BH141" i="8"/>
  <c r="BG141" i="8"/>
  <c r="BF141" i="8"/>
  <c r="T141" i="8"/>
  <c r="R141" i="8"/>
  <c r="P141" i="8"/>
  <c r="BI137" i="8"/>
  <c r="BH137" i="8"/>
  <c r="BG137" i="8"/>
  <c r="BF137" i="8"/>
  <c r="T137" i="8"/>
  <c r="R137" i="8"/>
  <c r="P137" i="8"/>
  <c r="BI133" i="8"/>
  <c r="BH133" i="8"/>
  <c r="BG133" i="8"/>
  <c r="BF133" i="8"/>
  <c r="T133" i="8"/>
  <c r="R133" i="8"/>
  <c r="P133" i="8"/>
  <c r="BI129" i="8"/>
  <c r="BH129" i="8"/>
  <c r="BG129" i="8"/>
  <c r="BF129" i="8"/>
  <c r="T129" i="8"/>
  <c r="R129" i="8"/>
  <c r="P129" i="8"/>
  <c r="BI126" i="8"/>
  <c r="BH126" i="8"/>
  <c r="BG126" i="8"/>
  <c r="BF126" i="8"/>
  <c r="T126" i="8"/>
  <c r="R126" i="8"/>
  <c r="P126" i="8"/>
  <c r="BI124" i="8"/>
  <c r="BH124" i="8"/>
  <c r="BG124" i="8"/>
  <c r="BF124" i="8"/>
  <c r="T124" i="8"/>
  <c r="R124" i="8"/>
  <c r="P124" i="8"/>
  <c r="BI121" i="8"/>
  <c r="BH121" i="8"/>
  <c r="BG121" i="8"/>
  <c r="BF121" i="8"/>
  <c r="T121" i="8"/>
  <c r="R121" i="8"/>
  <c r="P121" i="8"/>
  <c r="F116" i="8"/>
  <c r="F115" i="8"/>
  <c r="F113" i="8"/>
  <c r="E111" i="8"/>
  <c r="F92" i="8"/>
  <c r="F91" i="8"/>
  <c r="F89" i="8"/>
  <c r="E87" i="8"/>
  <c r="J24" i="8"/>
  <c r="E24" i="8"/>
  <c r="J92" i="8"/>
  <c r="J23" i="8"/>
  <c r="J21" i="8"/>
  <c r="E21" i="8"/>
  <c r="J91" i="8"/>
  <c r="J20" i="8"/>
  <c r="J12" i="8"/>
  <c r="J89" i="8"/>
  <c r="E7" i="8"/>
  <c r="E85" i="8"/>
  <c r="J37" i="7"/>
  <c r="J36" i="7"/>
  <c r="AY100" i="1" s="1"/>
  <c r="J35" i="7"/>
  <c r="AX100" i="1"/>
  <c r="BI131" i="7"/>
  <c r="BH131" i="7"/>
  <c r="BG131" i="7"/>
  <c r="BF131" i="7"/>
  <c r="T131" i="7"/>
  <c r="T130" i="7"/>
  <c r="R131" i="7"/>
  <c r="R130" i="7" s="1"/>
  <c r="P131" i="7"/>
  <c r="P130" i="7"/>
  <c r="BI127" i="7"/>
  <c r="BH127" i="7"/>
  <c r="BG127" i="7"/>
  <c r="BF127" i="7"/>
  <c r="T127" i="7"/>
  <c r="T119" i="7"/>
  <c r="T118" i="7" s="1"/>
  <c r="R127" i="7"/>
  <c r="P127" i="7"/>
  <c r="BI120" i="7"/>
  <c r="BH120" i="7"/>
  <c r="BG120" i="7"/>
  <c r="BF120" i="7"/>
  <c r="T120" i="7"/>
  <c r="R120" i="7"/>
  <c r="R119" i="7" s="1"/>
  <c r="P120" i="7"/>
  <c r="P119" i="7" s="1"/>
  <c r="P118" i="7" s="1"/>
  <c r="AU100" i="1" s="1"/>
  <c r="F115" i="7"/>
  <c r="F114" i="7"/>
  <c r="F112" i="7"/>
  <c r="E110" i="7"/>
  <c r="F92" i="7"/>
  <c r="F91" i="7"/>
  <c r="F89" i="7"/>
  <c r="E87" i="7"/>
  <c r="J24" i="7"/>
  <c r="E24" i="7"/>
  <c r="J115" i="7"/>
  <c r="J23" i="7"/>
  <c r="J21" i="7"/>
  <c r="E21" i="7"/>
  <c r="J91" i="7"/>
  <c r="J20" i="7"/>
  <c r="J12" i="7"/>
  <c r="J112" i="7"/>
  <c r="E7" i="7"/>
  <c r="E85" i="7" s="1"/>
  <c r="J37" i="6"/>
  <c r="J36" i="6"/>
  <c r="AY99" i="1" s="1"/>
  <c r="J35" i="6"/>
  <c r="AX99" i="1"/>
  <c r="BI185" i="6"/>
  <c r="BH185" i="6"/>
  <c r="BG185" i="6"/>
  <c r="BF185" i="6"/>
  <c r="T185" i="6"/>
  <c r="R185" i="6"/>
  <c r="P185" i="6"/>
  <c r="BI182" i="6"/>
  <c r="BH182" i="6"/>
  <c r="BG182" i="6"/>
  <c r="BF182" i="6"/>
  <c r="T182" i="6"/>
  <c r="R182" i="6"/>
  <c r="P182" i="6"/>
  <c r="BI178" i="6"/>
  <c r="BH178" i="6"/>
  <c r="BG178" i="6"/>
  <c r="BF178" i="6"/>
  <c r="T178" i="6"/>
  <c r="R178" i="6"/>
  <c r="P178" i="6"/>
  <c r="BI175" i="6"/>
  <c r="BH175" i="6"/>
  <c r="BG175" i="6"/>
  <c r="BF175" i="6"/>
  <c r="T175" i="6"/>
  <c r="R175" i="6"/>
  <c r="P175" i="6"/>
  <c r="BI172" i="6"/>
  <c r="BH172" i="6"/>
  <c r="BG172" i="6"/>
  <c r="BF172" i="6"/>
  <c r="T172" i="6"/>
  <c r="R172" i="6"/>
  <c r="P172" i="6"/>
  <c r="BI167" i="6"/>
  <c r="BH167" i="6"/>
  <c r="BG167" i="6"/>
  <c r="BF167" i="6"/>
  <c r="T167" i="6"/>
  <c r="T166" i="6" s="1"/>
  <c r="R167" i="6"/>
  <c r="R166" i="6" s="1"/>
  <c r="P167" i="6"/>
  <c r="P166" i="6"/>
  <c r="BI162" i="6"/>
  <c r="BH162" i="6"/>
  <c r="BG162" i="6"/>
  <c r="BF162" i="6"/>
  <c r="T162" i="6"/>
  <c r="T161" i="6"/>
  <c r="R162" i="6"/>
  <c r="R161" i="6"/>
  <c r="P162" i="6"/>
  <c r="P161" i="6" s="1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2" i="6"/>
  <c r="BH152" i="6"/>
  <c r="BG152" i="6"/>
  <c r="BF152" i="6"/>
  <c r="T152" i="6"/>
  <c r="R152" i="6"/>
  <c r="P152" i="6"/>
  <c r="BI147" i="6"/>
  <c r="BH147" i="6"/>
  <c r="BG147" i="6"/>
  <c r="BF147" i="6"/>
  <c r="T147" i="6"/>
  <c r="R147" i="6"/>
  <c r="P147" i="6"/>
  <c r="BI143" i="6"/>
  <c r="BH143" i="6"/>
  <c r="BG143" i="6"/>
  <c r="BF143" i="6"/>
  <c r="T143" i="6"/>
  <c r="R143" i="6"/>
  <c r="P143" i="6"/>
  <c r="BI141" i="6"/>
  <c r="BH141" i="6"/>
  <c r="BG141" i="6"/>
  <c r="BF141" i="6"/>
  <c r="T141" i="6"/>
  <c r="R141" i="6"/>
  <c r="P141" i="6"/>
  <c r="BI136" i="6"/>
  <c r="BH136" i="6"/>
  <c r="BG136" i="6"/>
  <c r="BF136" i="6"/>
  <c r="T136" i="6"/>
  <c r="R136" i="6"/>
  <c r="P136" i="6"/>
  <c r="BI132" i="6"/>
  <c r="BH132" i="6"/>
  <c r="BG132" i="6"/>
  <c r="BF132" i="6"/>
  <c r="T132" i="6"/>
  <c r="R132" i="6"/>
  <c r="P132" i="6"/>
  <c r="BI127" i="6"/>
  <c r="BH127" i="6"/>
  <c r="BG127" i="6"/>
  <c r="BF127" i="6"/>
  <c r="T127" i="6"/>
  <c r="R127" i="6"/>
  <c r="P127" i="6"/>
  <c r="BI123" i="6"/>
  <c r="BH123" i="6"/>
  <c r="BG123" i="6"/>
  <c r="BF123" i="6"/>
  <c r="T123" i="6"/>
  <c r="R123" i="6"/>
  <c r="P123" i="6"/>
  <c r="F118" i="6"/>
  <c r="F117" i="6"/>
  <c r="F115" i="6"/>
  <c r="E113" i="6"/>
  <c r="F92" i="6"/>
  <c r="F91" i="6"/>
  <c r="F89" i="6"/>
  <c r="E87" i="6"/>
  <c r="J24" i="6"/>
  <c r="E24" i="6"/>
  <c r="J118" i="6"/>
  <c r="J23" i="6"/>
  <c r="J21" i="6"/>
  <c r="E21" i="6"/>
  <c r="J117" i="6"/>
  <c r="J20" i="6"/>
  <c r="J12" i="6"/>
  <c r="J115" i="6" s="1"/>
  <c r="E7" i="6"/>
  <c r="E111" i="6"/>
  <c r="J37" i="5"/>
  <c r="J36" i="5"/>
  <c r="AY98" i="1"/>
  <c r="J35" i="5"/>
  <c r="AX98" i="1"/>
  <c r="BI213" i="5"/>
  <c r="BH213" i="5"/>
  <c r="BG213" i="5"/>
  <c r="BF213" i="5"/>
  <c r="T213" i="5"/>
  <c r="T212" i="5"/>
  <c r="T211" i="5"/>
  <c r="R213" i="5"/>
  <c r="R212" i="5"/>
  <c r="R211" i="5"/>
  <c r="P213" i="5"/>
  <c r="P212" i="5" s="1"/>
  <c r="P211" i="5" s="1"/>
  <c r="BI207" i="5"/>
  <c r="BH207" i="5"/>
  <c r="BG207" i="5"/>
  <c r="BF207" i="5"/>
  <c r="T207" i="5"/>
  <c r="R207" i="5"/>
  <c r="P207" i="5"/>
  <c r="BI204" i="5"/>
  <c r="BH204" i="5"/>
  <c r="BG204" i="5"/>
  <c r="BF204" i="5"/>
  <c r="T204" i="5"/>
  <c r="R204" i="5"/>
  <c r="P204" i="5"/>
  <c r="BI201" i="5"/>
  <c r="BH201" i="5"/>
  <c r="BG201" i="5"/>
  <c r="BF201" i="5"/>
  <c r="T201" i="5"/>
  <c r="R201" i="5"/>
  <c r="P201" i="5"/>
  <c r="BI199" i="5"/>
  <c r="BH199" i="5"/>
  <c r="BG199" i="5"/>
  <c r="BF199" i="5"/>
  <c r="T199" i="5"/>
  <c r="R199" i="5"/>
  <c r="P199" i="5"/>
  <c r="BI195" i="5"/>
  <c r="BH195" i="5"/>
  <c r="BG195" i="5"/>
  <c r="BF195" i="5"/>
  <c r="T195" i="5"/>
  <c r="R195" i="5"/>
  <c r="P195" i="5"/>
  <c r="BI191" i="5"/>
  <c r="BH191" i="5"/>
  <c r="BG191" i="5"/>
  <c r="BF191" i="5"/>
  <c r="T191" i="5"/>
  <c r="R191" i="5"/>
  <c r="P191" i="5"/>
  <c r="BI187" i="5"/>
  <c r="BH187" i="5"/>
  <c r="BG187" i="5"/>
  <c r="BF187" i="5"/>
  <c r="T187" i="5"/>
  <c r="R187" i="5"/>
  <c r="P187" i="5"/>
  <c r="BI184" i="5"/>
  <c r="BH184" i="5"/>
  <c r="BG184" i="5"/>
  <c r="BF184" i="5"/>
  <c r="T184" i="5"/>
  <c r="R184" i="5"/>
  <c r="P184" i="5"/>
  <c r="BI181" i="5"/>
  <c r="BH181" i="5"/>
  <c r="BG181" i="5"/>
  <c r="BF181" i="5"/>
  <c r="T181" i="5"/>
  <c r="R181" i="5"/>
  <c r="P181" i="5"/>
  <c r="BI177" i="5"/>
  <c r="BH177" i="5"/>
  <c r="BG177" i="5"/>
  <c r="BF177" i="5"/>
  <c r="T177" i="5"/>
  <c r="R177" i="5"/>
  <c r="P177" i="5"/>
  <c r="BI173" i="5"/>
  <c r="BH173" i="5"/>
  <c r="BG173" i="5"/>
  <c r="BF173" i="5"/>
  <c r="T173" i="5"/>
  <c r="R173" i="5"/>
  <c r="P173" i="5"/>
  <c r="BI168" i="5"/>
  <c r="BH168" i="5"/>
  <c r="BG168" i="5"/>
  <c r="BF168" i="5"/>
  <c r="T168" i="5"/>
  <c r="R168" i="5"/>
  <c r="P168" i="5"/>
  <c r="BI163" i="5"/>
  <c r="BH163" i="5"/>
  <c r="BG163" i="5"/>
  <c r="BF163" i="5"/>
  <c r="T163" i="5"/>
  <c r="T162" i="5"/>
  <c r="R163" i="5"/>
  <c r="R162" i="5" s="1"/>
  <c r="P163" i="5"/>
  <c r="P162" i="5"/>
  <c r="BI158" i="5"/>
  <c r="BH158" i="5"/>
  <c r="BG158" i="5"/>
  <c r="BF158" i="5"/>
  <c r="T158" i="5"/>
  <c r="R158" i="5"/>
  <c r="P158" i="5"/>
  <c r="BI154" i="5"/>
  <c r="BH154" i="5"/>
  <c r="BG154" i="5"/>
  <c r="BF154" i="5"/>
  <c r="T154" i="5"/>
  <c r="R154" i="5"/>
  <c r="P154" i="5"/>
  <c r="BI151" i="5"/>
  <c r="BH151" i="5"/>
  <c r="BG151" i="5"/>
  <c r="BF151" i="5"/>
  <c r="T151" i="5"/>
  <c r="R151" i="5"/>
  <c r="P151" i="5"/>
  <c r="BI147" i="5"/>
  <c r="BH147" i="5"/>
  <c r="BG147" i="5"/>
  <c r="BF147" i="5"/>
  <c r="T147" i="5"/>
  <c r="R147" i="5"/>
  <c r="P147" i="5"/>
  <c r="BI143" i="5"/>
  <c r="BH143" i="5"/>
  <c r="BG143" i="5"/>
  <c r="BF143" i="5"/>
  <c r="T143" i="5"/>
  <c r="R143" i="5"/>
  <c r="P143" i="5"/>
  <c r="BI139" i="5"/>
  <c r="BH139" i="5"/>
  <c r="BG139" i="5"/>
  <c r="BF139" i="5"/>
  <c r="T139" i="5"/>
  <c r="R139" i="5"/>
  <c r="P139" i="5"/>
  <c r="BI135" i="5"/>
  <c r="BH135" i="5"/>
  <c r="BG135" i="5"/>
  <c r="BF135" i="5"/>
  <c r="T135" i="5"/>
  <c r="R135" i="5"/>
  <c r="P135" i="5"/>
  <c r="BI131" i="5"/>
  <c r="BH131" i="5"/>
  <c r="BG131" i="5"/>
  <c r="BF131" i="5"/>
  <c r="T131" i="5"/>
  <c r="R131" i="5"/>
  <c r="P131" i="5"/>
  <c r="BI128" i="5"/>
  <c r="BH128" i="5"/>
  <c r="BG128" i="5"/>
  <c r="BF128" i="5"/>
  <c r="T128" i="5"/>
  <c r="R128" i="5"/>
  <c r="P128" i="5"/>
  <c r="F122" i="5"/>
  <c r="F121" i="5"/>
  <c r="F119" i="5"/>
  <c r="E117" i="5"/>
  <c r="F92" i="5"/>
  <c r="F91" i="5"/>
  <c r="F89" i="5"/>
  <c r="E87" i="5"/>
  <c r="J24" i="5"/>
  <c r="E24" i="5"/>
  <c r="J122" i="5"/>
  <c r="J23" i="5"/>
  <c r="J21" i="5"/>
  <c r="E21" i="5"/>
  <c r="J121" i="5" s="1"/>
  <c r="J20" i="5"/>
  <c r="J12" i="5"/>
  <c r="J89" i="5" s="1"/>
  <c r="E7" i="5"/>
  <c r="E115" i="5"/>
  <c r="J37" i="4"/>
  <c r="J36" i="4"/>
  <c r="AY97" i="1" s="1"/>
  <c r="J35" i="4"/>
  <c r="AX97" i="1"/>
  <c r="BI164" i="4"/>
  <c r="BH164" i="4"/>
  <c r="BG164" i="4"/>
  <c r="BF164" i="4"/>
  <c r="T164" i="4"/>
  <c r="T163" i="4"/>
  <c r="T162" i="4" s="1"/>
  <c r="R164" i="4"/>
  <c r="R163" i="4"/>
  <c r="R162" i="4" s="1"/>
  <c r="P164" i="4"/>
  <c r="P163" i="4"/>
  <c r="P162" i="4" s="1"/>
  <c r="BI159" i="4"/>
  <c r="BH159" i="4"/>
  <c r="BG159" i="4"/>
  <c r="BF159" i="4"/>
  <c r="T159" i="4"/>
  <c r="T158" i="4"/>
  <c r="R159" i="4"/>
  <c r="R158" i="4"/>
  <c r="P159" i="4"/>
  <c r="P158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1" i="4"/>
  <c r="BH141" i="4"/>
  <c r="BG141" i="4"/>
  <c r="BF141" i="4"/>
  <c r="T141" i="4"/>
  <c r="R141" i="4"/>
  <c r="P141" i="4"/>
  <c r="BI137" i="4"/>
  <c r="BH137" i="4"/>
  <c r="BG137" i="4"/>
  <c r="BF137" i="4"/>
  <c r="T137" i="4"/>
  <c r="R137" i="4"/>
  <c r="P137" i="4"/>
  <c r="BI132" i="4"/>
  <c r="BH132" i="4"/>
  <c r="BG132" i="4"/>
  <c r="BF132" i="4"/>
  <c r="T132" i="4"/>
  <c r="R132" i="4"/>
  <c r="P132" i="4"/>
  <c r="BI129" i="4"/>
  <c r="BH129" i="4"/>
  <c r="BG129" i="4"/>
  <c r="BF129" i="4"/>
  <c r="T129" i="4"/>
  <c r="R129" i="4"/>
  <c r="P129" i="4"/>
  <c r="BI125" i="4"/>
  <c r="BH125" i="4"/>
  <c r="BG125" i="4"/>
  <c r="BF125" i="4"/>
  <c r="F34" i="4" s="1"/>
  <c r="T125" i="4"/>
  <c r="R125" i="4"/>
  <c r="P125" i="4"/>
  <c r="F119" i="4"/>
  <c r="F118" i="4"/>
  <c r="F116" i="4"/>
  <c r="E114" i="4"/>
  <c r="F92" i="4"/>
  <c r="F91" i="4"/>
  <c r="F89" i="4"/>
  <c r="E87" i="4"/>
  <c r="J24" i="4"/>
  <c r="E24" i="4"/>
  <c r="J92" i="4" s="1"/>
  <c r="J23" i="4"/>
  <c r="J21" i="4"/>
  <c r="E21" i="4"/>
  <c r="J118" i="4"/>
  <c r="J20" i="4"/>
  <c r="J12" i="4"/>
  <c r="J89" i="4"/>
  <c r="E7" i="4"/>
  <c r="E112" i="4" s="1"/>
  <c r="J37" i="3"/>
  <c r="J36" i="3"/>
  <c r="AY96" i="1" s="1"/>
  <c r="J35" i="3"/>
  <c r="AX96" i="1" s="1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F115" i="3"/>
  <c r="F114" i="3"/>
  <c r="F112" i="3"/>
  <c r="E110" i="3"/>
  <c r="F92" i="3"/>
  <c r="F91" i="3"/>
  <c r="F89" i="3"/>
  <c r="E87" i="3"/>
  <c r="J24" i="3"/>
  <c r="E24" i="3"/>
  <c r="J92" i="3"/>
  <c r="J23" i="3"/>
  <c r="J21" i="3"/>
  <c r="E21" i="3"/>
  <c r="J91" i="3" s="1"/>
  <c r="J20" i="3"/>
  <c r="J12" i="3"/>
  <c r="J112" i="3"/>
  <c r="E7" i="3"/>
  <c r="E85" i="3"/>
  <c r="J37" i="2"/>
  <c r="J36" i="2"/>
  <c r="AY95" i="1" s="1"/>
  <c r="J35" i="2"/>
  <c r="AX95" i="1" s="1"/>
  <c r="BI179" i="2"/>
  <c r="BH179" i="2"/>
  <c r="BG179" i="2"/>
  <c r="BF179" i="2"/>
  <c r="T179" i="2"/>
  <c r="T178" i="2"/>
  <c r="R179" i="2"/>
  <c r="R178" i="2"/>
  <c r="P179" i="2"/>
  <c r="P178" i="2" s="1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2" i="2"/>
  <c r="BH142" i="2"/>
  <c r="BG142" i="2"/>
  <c r="BF142" i="2"/>
  <c r="J34" i="2" s="1"/>
  <c r="T142" i="2"/>
  <c r="R142" i="2"/>
  <c r="P142" i="2"/>
  <c r="BI137" i="2"/>
  <c r="BH137" i="2"/>
  <c r="BG137" i="2"/>
  <c r="BF137" i="2"/>
  <c r="T137" i="2"/>
  <c r="R137" i="2"/>
  <c r="P137" i="2"/>
  <c r="BI133" i="2"/>
  <c r="BH133" i="2"/>
  <c r="BG133" i="2"/>
  <c r="BF133" i="2"/>
  <c r="F34" i="2" s="1"/>
  <c r="T133" i="2"/>
  <c r="T132" i="2"/>
  <c r="R133" i="2"/>
  <c r="R132" i="2"/>
  <c r="P133" i="2"/>
  <c r="P132" i="2"/>
  <c r="BI129" i="2"/>
  <c r="F37" i="2" s="1"/>
  <c r="BH129" i="2"/>
  <c r="F36" i="2" s="1"/>
  <c r="BG129" i="2"/>
  <c r="BF129" i="2"/>
  <c r="T129" i="2"/>
  <c r="R129" i="2"/>
  <c r="P129" i="2"/>
  <c r="BI125" i="2"/>
  <c r="BH125" i="2"/>
  <c r="BG125" i="2"/>
  <c r="BF125" i="2"/>
  <c r="T125" i="2"/>
  <c r="R125" i="2"/>
  <c r="P125" i="2"/>
  <c r="F119" i="2"/>
  <c r="F118" i="2"/>
  <c r="F116" i="2"/>
  <c r="E114" i="2"/>
  <c r="F92" i="2"/>
  <c r="F91" i="2"/>
  <c r="F89" i="2"/>
  <c r="E87" i="2"/>
  <c r="J24" i="2"/>
  <c r="E24" i="2"/>
  <c r="J119" i="2"/>
  <c r="J23" i="2"/>
  <c r="J21" i="2"/>
  <c r="E21" i="2"/>
  <c r="J118" i="2"/>
  <c r="J20" i="2"/>
  <c r="J12" i="2"/>
  <c r="J116" i="2"/>
  <c r="E7" i="2"/>
  <c r="E112" i="2"/>
  <c r="L90" i="1"/>
  <c r="AM90" i="1"/>
  <c r="AM89" i="1"/>
  <c r="L89" i="1"/>
  <c r="AM87" i="1"/>
  <c r="L87" i="1"/>
  <c r="L85" i="1"/>
  <c r="L84" i="1"/>
  <c r="J187" i="5"/>
  <c r="BK152" i="6"/>
  <c r="BK157" i="6"/>
  <c r="BK136" i="6"/>
  <c r="J136" i="6"/>
  <c r="J159" i="6"/>
  <c r="BK147" i="6"/>
  <c r="J172" i="8"/>
  <c r="J121" i="8"/>
  <c r="J161" i="8"/>
  <c r="J164" i="8"/>
  <c r="BK153" i="8"/>
  <c r="BK141" i="8"/>
  <c r="J201" i="5"/>
  <c r="BK195" i="5"/>
  <c r="BK147" i="2"/>
  <c r="J159" i="2"/>
  <c r="BK151" i="5"/>
  <c r="J147" i="5"/>
  <c r="BK133" i="2"/>
  <c r="BK137" i="4"/>
  <c r="BK204" i="5"/>
  <c r="BK151" i="2"/>
  <c r="J125" i="2"/>
  <c r="J155" i="2"/>
  <c r="J169" i="2"/>
  <c r="J167" i="2"/>
  <c r="J142" i="2"/>
  <c r="BK129" i="2"/>
  <c r="BK159" i="2"/>
  <c r="BK176" i="2"/>
  <c r="J129" i="4"/>
  <c r="J159" i="4"/>
  <c r="J207" i="5"/>
  <c r="J181" i="5"/>
  <c r="J120" i="7"/>
  <c r="BK124" i="8"/>
  <c r="J145" i="8"/>
  <c r="J153" i="8"/>
  <c r="BK126" i="8"/>
  <c r="J126" i="8"/>
  <c r="BK177" i="5"/>
  <c r="J173" i="5"/>
  <c r="BK155" i="2"/>
  <c r="BK137" i="2"/>
  <c r="AS94" i="1"/>
  <c r="J147" i="2"/>
  <c r="J133" i="2"/>
  <c r="BK163" i="2"/>
  <c r="BK179" i="2"/>
  <c r="J172" i="2"/>
  <c r="J123" i="3"/>
  <c r="J121" i="3"/>
  <c r="BK129" i="4"/>
  <c r="BK153" i="4"/>
  <c r="J155" i="4"/>
  <c r="BK125" i="4"/>
  <c r="BK141" i="4"/>
  <c r="BK132" i="4"/>
  <c r="BK201" i="5"/>
  <c r="BK184" i="5"/>
  <c r="BK135" i="5"/>
  <c r="J199" i="5"/>
  <c r="BK191" i="5"/>
  <c r="J177" i="5"/>
  <c r="BK142" i="2"/>
  <c r="BK143" i="5"/>
  <c r="J131" i="5"/>
  <c r="J154" i="5"/>
  <c r="BK185" i="6"/>
  <c r="BK182" i="6"/>
  <c r="BK178" i="6"/>
  <c r="J172" i="6"/>
  <c r="J167" i="6"/>
  <c r="J175" i="6"/>
  <c r="J178" i="6"/>
  <c r="BK127" i="6"/>
  <c r="BK131" i="7"/>
  <c r="BK120" i="7"/>
  <c r="BK184" i="8"/>
  <c r="BK161" i="8"/>
  <c r="BK175" i="8"/>
  <c r="J129" i="8"/>
  <c r="J168" i="8"/>
  <c r="BK181" i="8"/>
  <c r="J157" i="8"/>
  <c r="J151" i="2"/>
  <c r="J179" i="2"/>
  <c r="BK167" i="2"/>
  <c r="BK172" i="2"/>
  <c r="BK125" i="2"/>
  <c r="BK121" i="3"/>
  <c r="BK164" i="4"/>
  <c r="J146" i="4"/>
  <c r="BK146" i="4"/>
  <c r="BK148" i="4"/>
  <c r="J151" i="5"/>
  <c r="BK128" i="5"/>
  <c r="BK199" i="5"/>
  <c r="BK147" i="5"/>
  <c r="BK131" i="5"/>
  <c r="BK181" i="5"/>
  <c r="J168" i="5"/>
  <c r="J176" i="2"/>
  <c r="J163" i="2"/>
  <c r="BK169" i="2"/>
  <c r="BK123" i="3"/>
  <c r="BK163" i="5"/>
  <c r="J158" i="5"/>
  <c r="J129" i="2"/>
  <c r="J137" i="2"/>
  <c r="F35" i="2"/>
  <c r="J164" i="4"/>
  <c r="J132" i="4"/>
  <c r="BK150" i="4"/>
  <c r="BK139" i="5"/>
  <c r="BK175" i="6"/>
  <c r="J132" i="6"/>
  <c r="BK123" i="6"/>
  <c r="BK132" i="6"/>
  <c r="BK178" i="8"/>
  <c r="J191" i="8"/>
  <c r="BK137" i="8"/>
  <c r="J178" i="8"/>
  <c r="BK133" i="8"/>
  <c r="BK172" i="8"/>
  <c r="J124" i="8"/>
  <c r="J125" i="4"/>
  <c r="J150" i="4"/>
  <c r="J148" i="4"/>
  <c r="J141" i="4"/>
  <c r="J153" i="4"/>
  <c r="J184" i="5"/>
  <c r="J139" i="5"/>
  <c r="J157" i="6"/>
  <c r="J162" i="6"/>
  <c r="J127" i="6"/>
  <c r="J123" i="6"/>
  <c r="J131" i="7"/>
  <c r="J181" i="8"/>
  <c r="J137" i="8"/>
  <c r="BK149" i="8"/>
  <c r="J137" i="4"/>
  <c r="BK159" i="4"/>
  <c r="J191" i="5"/>
  <c r="J143" i="5"/>
  <c r="BK155" i="4"/>
  <c r="BK207" i="5"/>
  <c r="BK168" i="5"/>
  <c r="BK158" i="5"/>
  <c r="BK213" i="5"/>
  <c r="J204" i="5"/>
  <c r="J128" i="5"/>
  <c r="BK167" i="6"/>
  <c r="BK162" i="6"/>
  <c r="J182" i="6"/>
  <c r="J147" i="6"/>
  <c r="J143" i="6"/>
  <c r="J141" i="6"/>
  <c r="BK159" i="6"/>
  <c r="J127" i="7"/>
  <c r="J187" i="8"/>
  <c r="BK164" i="8"/>
  <c r="J184" i="8"/>
  <c r="J133" i="8"/>
  <c r="J175" i="8"/>
  <c r="BK157" i="8"/>
  <c r="BK145" i="8"/>
  <c r="J213" i="5"/>
  <c r="BK154" i="5"/>
  <c r="J195" i="5"/>
  <c r="BK173" i="5"/>
  <c r="J163" i="5"/>
  <c r="BK172" i="6"/>
  <c r="BK141" i="6"/>
  <c r="J152" i="6"/>
  <c r="J185" i="6"/>
  <c r="BK143" i="6"/>
  <c r="BK127" i="7"/>
  <c r="BK191" i="8"/>
  <c r="BK168" i="8"/>
  <c r="BK121" i="8"/>
  <c r="J149" i="8"/>
  <c r="BK187" i="8"/>
  <c r="BK129" i="8"/>
  <c r="J141" i="8"/>
  <c r="BK187" i="5"/>
  <c r="J135" i="5"/>
  <c r="R118" i="7" l="1"/>
  <c r="P136" i="2"/>
  <c r="T162" i="2"/>
  <c r="BK120" i="3"/>
  <c r="J120" i="3"/>
  <c r="J98" i="3"/>
  <c r="BK124" i="2"/>
  <c r="BK162" i="2"/>
  <c r="J162" i="2"/>
  <c r="J101" i="2"/>
  <c r="T124" i="2"/>
  <c r="T123" i="2" s="1"/>
  <c r="T122" i="2" s="1"/>
  <c r="T136" i="2"/>
  <c r="T120" i="3"/>
  <c r="T119" i="3"/>
  <c r="T118" i="3"/>
  <c r="R124" i="4"/>
  <c r="P136" i="4"/>
  <c r="T167" i="5"/>
  <c r="R186" i="5"/>
  <c r="R124" i="2"/>
  <c r="R136" i="2"/>
  <c r="P120" i="3"/>
  <c r="P119" i="3"/>
  <c r="P118" i="3"/>
  <c r="AU96" i="1"/>
  <c r="BK136" i="4"/>
  <c r="J136" i="4"/>
  <c r="J99" i="4" s="1"/>
  <c r="BK127" i="5"/>
  <c r="R167" i="5"/>
  <c r="T180" i="5"/>
  <c r="P124" i="2"/>
  <c r="P162" i="2"/>
  <c r="R120" i="3"/>
  <c r="R119" i="3"/>
  <c r="R118" i="3" s="1"/>
  <c r="P124" i="4"/>
  <c r="R136" i="4"/>
  <c r="R127" i="5"/>
  <c r="R126" i="5"/>
  <c r="P167" i="5"/>
  <c r="R180" i="5"/>
  <c r="T186" i="5"/>
  <c r="T122" i="6"/>
  <c r="BK171" i="6"/>
  <c r="J171" i="6" s="1"/>
  <c r="J101" i="6" s="1"/>
  <c r="P127" i="5"/>
  <c r="P126" i="5" s="1"/>
  <c r="BK180" i="5"/>
  <c r="BK166" i="5" s="1"/>
  <c r="J166" i="5" s="1"/>
  <c r="J100" i="5" s="1"/>
  <c r="P186" i="5"/>
  <c r="R122" i="6"/>
  <c r="T171" i="6"/>
  <c r="T170" i="6" s="1"/>
  <c r="T127" i="5"/>
  <c r="T126" i="5"/>
  <c r="BK167" i="5"/>
  <c r="J167" i="5"/>
  <c r="J101" i="5" s="1"/>
  <c r="P180" i="5"/>
  <c r="BK186" i="5"/>
  <c r="J186" i="5"/>
  <c r="J103" i="5"/>
  <c r="P122" i="6"/>
  <c r="P171" i="6"/>
  <c r="P170" i="6" s="1"/>
  <c r="R120" i="8"/>
  <c r="R119" i="8"/>
  <c r="T120" i="8"/>
  <c r="T119" i="8"/>
  <c r="BK136" i="2"/>
  <c r="J136" i="2"/>
  <c r="J100" i="2"/>
  <c r="R162" i="2"/>
  <c r="BK124" i="4"/>
  <c r="J124" i="4"/>
  <c r="J98" i="4" s="1"/>
  <c r="T124" i="4"/>
  <c r="T136" i="4"/>
  <c r="BK122" i="6"/>
  <c r="R171" i="6"/>
  <c r="R170" i="6" s="1"/>
  <c r="BK120" i="8"/>
  <c r="P120" i="8"/>
  <c r="P119" i="8"/>
  <c r="AU101" i="1" s="1"/>
  <c r="BK178" i="2"/>
  <c r="J178" i="2"/>
  <c r="J102" i="2" s="1"/>
  <c r="BK163" i="4"/>
  <c r="J163" i="4"/>
  <c r="J102" i="4"/>
  <c r="BK162" i="5"/>
  <c r="J162" i="5" s="1"/>
  <c r="J99" i="5" s="1"/>
  <c r="BK158" i="4"/>
  <c r="J158" i="4" s="1"/>
  <c r="J100" i="4" s="1"/>
  <c r="BK212" i="5"/>
  <c r="BK211" i="5"/>
  <c r="J211" i="5"/>
  <c r="J104" i="5" s="1"/>
  <c r="BK132" i="2"/>
  <c r="J132" i="2"/>
  <c r="J99" i="2"/>
  <c r="BK130" i="7"/>
  <c r="J130" i="7" s="1"/>
  <c r="J98" i="7" s="1"/>
  <c r="BK119" i="7"/>
  <c r="J119" i="7"/>
  <c r="J97" i="7"/>
  <c r="BK190" i="8"/>
  <c r="J190" i="8"/>
  <c r="J99" i="8" s="1"/>
  <c r="BK161" i="6"/>
  <c r="J161" i="6"/>
  <c r="J98" i="6" s="1"/>
  <c r="BK166" i="6"/>
  <c r="J166" i="6" s="1"/>
  <c r="J99" i="6" s="1"/>
  <c r="BK186" i="8"/>
  <c r="J186" i="8" s="1"/>
  <c r="J98" i="8" s="1"/>
  <c r="J113" i="8"/>
  <c r="BE121" i="8"/>
  <c r="BE129" i="8"/>
  <c r="BE149" i="8"/>
  <c r="BE168" i="8"/>
  <c r="BE137" i="8"/>
  <c r="BE164" i="8"/>
  <c r="BE172" i="8"/>
  <c r="BE187" i="8"/>
  <c r="J116" i="8"/>
  <c r="BE124" i="8"/>
  <c r="BE126" i="8"/>
  <c r="BE145" i="8"/>
  <c r="BE157" i="8"/>
  <c r="BE181" i="8"/>
  <c r="BE184" i="8"/>
  <c r="E109" i="8"/>
  <c r="J115" i="8"/>
  <c r="BE141" i="8"/>
  <c r="BE153" i="8"/>
  <c r="BE161" i="8"/>
  <c r="BE178" i="8"/>
  <c r="BE133" i="8"/>
  <c r="BE175" i="8"/>
  <c r="BE191" i="8"/>
  <c r="J122" i="6"/>
  <c r="J97" i="6"/>
  <c r="BK170" i="6"/>
  <c r="J170" i="6"/>
  <c r="J100" i="6" s="1"/>
  <c r="J92" i="7"/>
  <c r="J114" i="7"/>
  <c r="E108" i="7"/>
  <c r="BE120" i="7"/>
  <c r="BE131" i="7"/>
  <c r="J89" i="7"/>
  <c r="BE127" i="7"/>
  <c r="J127" i="5"/>
  <c r="J98" i="5"/>
  <c r="E85" i="6"/>
  <c r="J92" i="6"/>
  <c r="J89" i="6"/>
  <c r="BE141" i="6"/>
  <c r="BE152" i="6"/>
  <c r="BE167" i="6"/>
  <c r="BE127" i="6"/>
  <c r="BE172" i="6"/>
  <c r="J91" i="6"/>
  <c r="BE136" i="6"/>
  <c r="BE162" i="6"/>
  <c r="BE147" i="6"/>
  <c r="BE123" i="6"/>
  <c r="BE132" i="6"/>
  <c r="BE143" i="6"/>
  <c r="BE157" i="6"/>
  <c r="BE159" i="6"/>
  <c r="BE175" i="6"/>
  <c r="BE178" i="6"/>
  <c r="BE182" i="6"/>
  <c r="BE185" i="6"/>
  <c r="BE158" i="5"/>
  <c r="J119" i="5"/>
  <c r="BE131" i="5"/>
  <c r="BE139" i="5"/>
  <c r="BE195" i="5"/>
  <c r="E85" i="5"/>
  <c r="J91" i="5"/>
  <c r="BE143" i="5"/>
  <c r="BE177" i="5"/>
  <c r="BE163" i="5"/>
  <c r="BE187" i="5"/>
  <c r="BE191" i="5"/>
  <c r="BE181" i="5"/>
  <c r="BE204" i="5"/>
  <c r="BE213" i="5"/>
  <c r="BE207" i="5"/>
  <c r="BE173" i="5"/>
  <c r="J92" i="5"/>
  <c r="BE135" i="5"/>
  <c r="BE147" i="5"/>
  <c r="BE154" i="5"/>
  <c r="BE184" i="5"/>
  <c r="BE201" i="5"/>
  <c r="BE128" i="5"/>
  <c r="BE168" i="5"/>
  <c r="BK162" i="4"/>
  <c r="J162" i="4"/>
  <c r="J101" i="4" s="1"/>
  <c r="BE151" i="5"/>
  <c r="BE199" i="5"/>
  <c r="E85" i="4"/>
  <c r="J116" i="4"/>
  <c r="J91" i="4"/>
  <c r="BE141" i="4"/>
  <c r="BK119" i="3"/>
  <c r="J119" i="3" s="1"/>
  <c r="J97" i="3" s="1"/>
  <c r="BE164" i="4"/>
  <c r="BE125" i="4"/>
  <c r="BE150" i="4"/>
  <c r="BE132" i="4"/>
  <c r="BE137" i="4"/>
  <c r="BE159" i="4"/>
  <c r="BE153" i="4"/>
  <c r="J119" i="4"/>
  <c r="BE129" i="4"/>
  <c r="BE148" i="4"/>
  <c r="BE155" i="4"/>
  <c r="BA97" i="1"/>
  <c r="BE146" i="4"/>
  <c r="J114" i="3"/>
  <c r="J124" i="2"/>
  <c r="J98" i="2"/>
  <c r="J115" i="3"/>
  <c r="E108" i="3"/>
  <c r="J89" i="3"/>
  <c r="BE123" i="3"/>
  <c r="BE121" i="3"/>
  <c r="BB95" i="1"/>
  <c r="BA95" i="1"/>
  <c r="BE159" i="2"/>
  <c r="BE163" i="2"/>
  <c r="J89" i="2"/>
  <c r="J91" i="2"/>
  <c r="J92" i="2"/>
  <c r="BE167" i="2"/>
  <c r="BC95" i="1"/>
  <c r="BE179" i="2"/>
  <c r="AW95" i="1"/>
  <c r="BE176" i="2"/>
  <c r="E85" i="2"/>
  <c r="BE125" i="2"/>
  <c r="BE129" i="2"/>
  <c r="BE133" i="2"/>
  <c r="BE137" i="2"/>
  <c r="BE142" i="2"/>
  <c r="BE147" i="2"/>
  <c r="BE151" i="2"/>
  <c r="BE169" i="2"/>
  <c r="BE155" i="2"/>
  <c r="BE172" i="2"/>
  <c r="BD95" i="1"/>
  <c r="F35" i="5"/>
  <c r="BB98" i="1"/>
  <c r="F37" i="5"/>
  <c r="BD98" i="1"/>
  <c r="F37" i="7"/>
  <c r="BD100" i="1" s="1"/>
  <c r="J34" i="3"/>
  <c r="AW96" i="1"/>
  <c r="F36" i="4"/>
  <c r="BC97" i="1" s="1"/>
  <c r="F34" i="6"/>
  <c r="BA99" i="1" s="1"/>
  <c r="F36" i="7"/>
  <c r="BC100" i="1" s="1"/>
  <c r="F34" i="8"/>
  <c r="BA101" i="1"/>
  <c r="F37" i="3"/>
  <c r="BD96" i="1" s="1"/>
  <c r="F35" i="6"/>
  <c r="BB99" i="1"/>
  <c r="F35" i="8"/>
  <c r="BB101" i="1"/>
  <c r="F36" i="3"/>
  <c r="BC96" i="1"/>
  <c r="F37" i="4"/>
  <c r="BD97" i="1" s="1"/>
  <c r="J34" i="6"/>
  <c r="AW99" i="1"/>
  <c r="J34" i="8"/>
  <c r="AW101" i="1" s="1"/>
  <c r="J34" i="4"/>
  <c r="AW97" i="1" s="1"/>
  <c r="J34" i="5"/>
  <c r="AW98" i="1" s="1"/>
  <c r="F34" i="7"/>
  <c r="BA100" i="1"/>
  <c r="F34" i="3"/>
  <c r="BA96" i="1" s="1"/>
  <c r="F36" i="5"/>
  <c r="BC98" i="1"/>
  <c r="F35" i="4"/>
  <c r="BB97" i="1"/>
  <c r="F37" i="6"/>
  <c r="BD99" i="1"/>
  <c r="F35" i="7"/>
  <c r="BB100" i="1" s="1"/>
  <c r="F36" i="8"/>
  <c r="BC101" i="1"/>
  <c r="F36" i="6"/>
  <c r="BC99" i="1" s="1"/>
  <c r="F35" i="3"/>
  <c r="BB96" i="1" s="1"/>
  <c r="F34" i="5"/>
  <c r="BA98" i="1" s="1"/>
  <c r="J34" i="7"/>
  <c r="AW100" i="1"/>
  <c r="F37" i="8"/>
  <c r="BD101" i="1" s="1"/>
  <c r="J180" i="5" l="1"/>
  <c r="J102" i="5" s="1"/>
  <c r="P121" i="6"/>
  <c r="AU99" i="1"/>
  <c r="R121" i="6"/>
  <c r="P166" i="5"/>
  <c r="P125" i="5"/>
  <c r="AU98" i="1" s="1"/>
  <c r="BK126" i="5"/>
  <c r="J126" i="5"/>
  <c r="J97" i="5"/>
  <c r="BK119" i="8"/>
  <c r="J119" i="8" s="1"/>
  <c r="J96" i="8" s="1"/>
  <c r="P123" i="2"/>
  <c r="P122" i="2"/>
  <c r="AU95" i="1"/>
  <c r="R123" i="2"/>
  <c r="R122" i="2" s="1"/>
  <c r="BK123" i="2"/>
  <c r="J123" i="2"/>
  <c r="J97" i="2" s="1"/>
  <c r="T123" i="4"/>
  <c r="T122" i="4" s="1"/>
  <c r="T121" i="6"/>
  <c r="R166" i="5"/>
  <c r="R125" i="5"/>
  <c r="T166" i="5"/>
  <c r="T125" i="5" s="1"/>
  <c r="R123" i="4"/>
  <c r="R122" i="4" s="1"/>
  <c r="P123" i="4"/>
  <c r="P122" i="4" s="1"/>
  <c r="AU97" i="1" s="1"/>
  <c r="BK123" i="4"/>
  <c r="BK122" i="4" s="1"/>
  <c r="J122" i="4" s="1"/>
  <c r="J96" i="4" s="1"/>
  <c r="BK118" i="7"/>
  <c r="J118" i="7" s="1"/>
  <c r="J96" i="7" s="1"/>
  <c r="J120" i="8"/>
  <c r="J97" i="8" s="1"/>
  <c r="J212" i="5"/>
  <c r="J105" i="5" s="1"/>
  <c r="BK121" i="6"/>
  <c r="J121" i="6"/>
  <c r="J96" i="6"/>
  <c r="BK125" i="5"/>
  <c r="J125" i="5" s="1"/>
  <c r="J96" i="5" s="1"/>
  <c r="BK118" i="3"/>
  <c r="J118" i="3"/>
  <c r="J96" i="3"/>
  <c r="F33" i="4"/>
  <c r="AZ97" i="1"/>
  <c r="J33" i="8"/>
  <c r="AV101" i="1"/>
  <c r="AT101" i="1"/>
  <c r="J33" i="3"/>
  <c r="AV96" i="1"/>
  <c r="AT96" i="1"/>
  <c r="F33" i="5"/>
  <c r="AZ98" i="1" s="1"/>
  <c r="F33" i="7"/>
  <c r="AZ100" i="1" s="1"/>
  <c r="BA94" i="1"/>
  <c r="AW94" i="1"/>
  <c r="AK30" i="1"/>
  <c r="F33" i="3"/>
  <c r="AZ96" i="1"/>
  <c r="F33" i="6"/>
  <c r="AZ99" i="1"/>
  <c r="F33" i="2"/>
  <c r="AZ95" i="1"/>
  <c r="J33" i="6"/>
  <c r="AV99" i="1" s="1"/>
  <c r="AT99" i="1" s="1"/>
  <c r="F33" i="8"/>
  <c r="AZ101" i="1" s="1"/>
  <c r="J33" i="2"/>
  <c r="AV95" i="1"/>
  <c r="AT95" i="1"/>
  <c r="J33" i="5"/>
  <c r="AV98" i="1"/>
  <c r="AT98" i="1"/>
  <c r="J33" i="7"/>
  <c r="AV100" i="1"/>
  <c r="AT100" i="1"/>
  <c r="BB94" i="1"/>
  <c r="AX94" i="1" s="1"/>
  <c r="BD94" i="1"/>
  <c r="W33" i="1"/>
  <c r="J33" i="4"/>
  <c r="AV97" i="1"/>
  <c r="AT97" i="1"/>
  <c r="BC94" i="1"/>
  <c r="AY94" i="1"/>
  <c r="J123" i="4" l="1"/>
  <c r="J97" i="4" s="1"/>
  <c r="BK122" i="2"/>
  <c r="J122" i="2"/>
  <c r="J96" i="2"/>
  <c r="J30" i="8"/>
  <c r="AG101" i="1"/>
  <c r="J30" i="7"/>
  <c r="AG100" i="1" s="1"/>
  <c r="AU94" i="1"/>
  <c r="J30" i="4"/>
  <c r="AG97" i="1" s="1"/>
  <c r="AN97" i="1" s="1"/>
  <c r="J30" i="5"/>
  <c r="AG98" i="1" s="1"/>
  <c r="AN98" i="1" s="1"/>
  <c r="J30" i="6"/>
  <c r="AG99" i="1" s="1"/>
  <c r="AN99" i="1" s="1"/>
  <c r="AZ94" i="1"/>
  <c r="AV94" i="1"/>
  <c r="AK29" i="1" s="1"/>
  <c r="J30" i="3"/>
  <c r="AG96" i="1" s="1"/>
  <c r="AN96" i="1" s="1"/>
  <c r="W32" i="1"/>
  <c r="W31" i="1"/>
  <c r="W30" i="1"/>
  <c r="J39" i="8" l="1"/>
  <c r="J39" i="7"/>
  <c r="J39" i="6"/>
  <c r="J39" i="5"/>
  <c r="J39" i="4"/>
  <c r="J39" i="3"/>
  <c r="AN101" i="1"/>
  <c r="AN100" i="1"/>
  <c r="W29" i="1"/>
  <c r="J30" i="2"/>
  <c r="AG95" i="1"/>
  <c r="AN95" i="1" s="1"/>
  <c r="AT94" i="1"/>
  <c r="J39" i="2" l="1"/>
  <c r="AG94" i="1"/>
  <c r="AK26" i="1"/>
  <c r="AK35" i="1" s="1"/>
  <c r="AN94" i="1" l="1"/>
</calcChain>
</file>

<file path=xl/sharedStrings.xml><?xml version="1.0" encoding="utf-8"?>
<sst xmlns="http://schemas.openxmlformats.org/spreadsheetml/2006/main" count="3972" uniqueCount="589">
  <si>
    <t>Export Komplet</t>
  </si>
  <si>
    <t/>
  </si>
  <si>
    <t>2.0</t>
  </si>
  <si>
    <t>False</t>
  </si>
  <si>
    <t>{78d26b32-04e6-49d3-8002-beede1420992}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</si>
  <si>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</si>
  <si>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</si>
  <si>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</si>
  <si>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</si>
  <si>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</si>
  <si>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</si>
  <si>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</si>
  <si>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</si>
  <si>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Z1738-1</t>
  </si>
  <si>
    <t>Stavba:</t>
  </si>
  <si>
    <t>Humpolec - ZL</t>
  </si>
  <si>
    <t>KSO:</t>
  </si>
  <si>
    <t>CC-CZ:</t>
  </si>
  <si>
    <t>Místo:</t>
  </si>
  <si>
    <t xml:space="preserve"> </t>
  </si>
  <si>
    <t>Datum:</t>
  </si>
  <si>
    <t>13. 6. 2024</t>
  </si>
  <si>
    <t>Zadavatel:</t>
  </si>
  <si>
    <t>IČ:</t>
  </si>
  <si>
    <t>00248266</t>
  </si>
  <si>
    <t>Město Humpolec, Horní náměstí 300, 396 22 Humpolec</t>
  </si>
  <si>
    <t>DIČ:</t>
  </si>
  <si>
    <t>CZ00248266</t>
  </si>
  <si>
    <t>Zhotovitel:</t>
  </si>
  <si>
    <t>08757127</t>
  </si>
  <si>
    <t>PKbau s.r.o.</t>
  </si>
  <si>
    <t>CZ08757127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</si>
  <si>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</si>
  <si>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</si>
  <si>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</si>
  <si>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</si>
  <si>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</si>
  <si>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</si>
  <si>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</si>
  <si>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</si>
  <si>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</si>
  <si>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</si>
  <si>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</si>
  <si>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</si>
  <si>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</si>
  <si>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</si>
  <si>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</si>
  <si>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</si>
  <si>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</si>
  <si>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</si>
  <si>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</si>
  <si>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</si>
  <si>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</si>
  <si>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</si>
  <si>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</si>
  <si>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</si>
  <si>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</si>
  <si>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</si>
  <si>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</si>
  <si>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</si>
  <si>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</si>
  <si>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</si>
  <si>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</si>
  <si>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</si>
  <si>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</si>
  <si>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</si>
  <si>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</si>
  <si>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</si>
  <si>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</si>
  <si>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</si>
  <si>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</si>
  <si>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</si>
  <si>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</si>
  <si>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</si>
  <si>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</si>
  <si>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</si>
  <si>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</si>
  <si>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</si>
  <si>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</si>
  <si>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</si>
  <si>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</si>
  <si>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ZL1</t>
  </si>
  <si>
    <t>Změnový list č.1 - sanace a obruby</t>
  </si>
  <si>
    <t>STA</t>
  </si>
  <si>
    <t>1</t>
  </si>
  <si>
    <t>{e6d5e12e-295d-4b51-a41c-1517799c9662}</t>
  </si>
  <si>
    <t>2</t>
  </si>
  <si>
    <t>ZL1.1</t>
  </si>
  <si>
    <t>Změnový list č.1.1 - kanalizace</t>
  </si>
  <si>
    <t>{0cf74ccb-6aec-4d24-a61b-d36714174088}</t>
  </si>
  <si>
    <t>ZL1.2</t>
  </si>
  <si>
    <t>Změnový list č.1.2 - protlačování</t>
  </si>
  <si>
    <t>{20b5b29c-d1c5-488a-9987-2cb1a0ce4c05}</t>
  </si>
  <si>
    <t>ZL1.3</t>
  </si>
  <si>
    <t>Změnový list č.1.3 - přeložka NN</t>
  </si>
  <si>
    <t>{cfa8ab9e-1d4a-40a1-b36c-db4c6424ad6d}</t>
  </si>
  <si>
    <t>ZL1.4</t>
  </si>
  <si>
    <t>Změnový list č.1.4 - vodoměrná šachta</t>
  </si>
  <si>
    <t>{8293b9e9-6614-436b-9def-11c720b3cbaa}</t>
  </si>
  <si>
    <t>ZL1.5</t>
  </si>
  <si>
    <t>Změnový list č.1.5 - zalití kanalizace</t>
  </si>
  <si>
    <t>{a1926861-20f4-4cfc-8022-d3408cccfaa0}</t>
  </si>
  <si>
    <t>ZL1.6</t>
  </si>
  <si>
    <t>Změnový list č.1.6 - odpočet přípojky ZŠ</t>
  </si>
  <si>
    <t>{0bd23ea9-b92b-42c1-8ffc-10388643183e}</t>
  </si>
  <si>
    <t>KRYCÍ LIST SOUPISU PRACÍ</t>
  </si>
  <si>
    <t>Objekt:</t>
  </si>
  <si>
    <t>ZL1 - Změnový list č.1 - sanace a obruby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</si>
  <si>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</si>
  <si>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</si>
  <si>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</si>
  <si>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</si>
  <si>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</si>
  <si>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</si>
  <si>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</si>
  <si>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</si>
  <si>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</si>
  <si>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</si>
  <si>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</si>
  <si>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</si>
  <si>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</si>
  <si>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</si>
  <si>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</si>
  <si>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</si>
  <si>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</si>
  <si>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</si>
  <si>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</si>
  <si>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</si>
  <si>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</si>
  <si>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</si>
  <si>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</si>
  <si>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</si>
  <si>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</si>
  <si>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</si>
  <si>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</si>
  <si>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</si>
  <si>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</si>
  <si>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113107224</t>
  </si>
  <si>
    <t>Odstranění podkladu z kameniva drceného tl přes 300 do 400 mm strojně pl přes 200 m2</t>
  </si>
  <si>
    <t>m2</t>
  </si>
  <si>
    <t>SoD</t>
  </si>
  <si>
    <t>4</t>
  </si>
  <si>
    <t>-1281043655</t>
  </si>
  <si>
    <t>PP</t>
  </si>
  <si>
    <t>Odstranění podkladů nebo krytů strojně plochy jednotlivě přes 200 m2 s přemístěním hmot na skládku na vzdálenost do 20 m nebo s naložením na dopravní prostředek z kameniva hrubého drceného, o tl. vrstvy přes 300 do 400 mm</t>
  </si>
  <si>
    <t>VV</t>
  </si>
  <si>
    <t>"viz geodetické zaměření a C3 Přehledná situace  - původní asfaltová komunikace - odměřeno v CADu" 1983</t>
  </si>
  <si>
    <t>Součet</t>
  </si>
  <si>
    <t>181951112</t>
  </si>
  <si>
    <t>Úprava pláně v hornině třídy těžitelnosti I skupiny 1 až 3 se zhutněním strojně</t>
  </si>
  <si>
    <t>1327307991</t>
  </si>
  <si>
    <t>Úprava pláně vyrovnáním výškových rozdílů strojně v hornině třídy těžitelnosti I, skupiny 1 až 3 se zhutněním</t>
  </si>
  <si>
    <t>P</t>
  </si>
  <si>
    <t>Poznámka k položce:_x000D_
zhutnění pláně na minimální únosnost Edef2=45 MPa</t>
  </si>
  <si>
    <t>5</t>
  </si>
  <si>
    <t>Komunikace pozemní</t>
  </si>
  <si>
    <t>3</t>
  </si>
  <si>
    <t>564861111</t>
  </si>
  <si>
    <t>Podklad ze štěrkodrtě ŠD plochy přes 100 m2 tl 200 mm</t>
  </si>
  <si>
    <t>901522276</t>
  </si>
  <si>
    <t>Podklad ze štěrkodrti ŠD s rozprostřením a zhutněním plochy přes 100 m2, po zhutnění tl. 200 mm</t>
  </si>
  <si>
    <t>1983*2</t>
  </si>
  <si>
    <t>9</t>
  </si>
  <si>
    <t>Ostatní konstrukce a práce, bourání</t>
  </si>
  <si>
    <t>M</t>
  </si>
  <si>
    <t>14</t>
  </si>
  <si>
    <t>obrubník kamenný žulový přímý 1000x300x250 mm</t>
  </si>
  <si>
    <t>m</t>
  </si>
  <si>
    <t>8</t>
  </si>
  <si>
    <t>-235199374</t>
  </si>
  <si>
    <t>Poznámka k položce:_x000D_
Bude upřesněno dle skutečnosti.</t>
  </si>
  <si>
    <t>276</t>
  </si>
  <si>
    <t>916241113</t>
  </si>
  <si>
    <t>Osazení obrubníku kamenného ležatého s boční opěrou do lože z betonu prostého</t>
  </si>
  <si>
    <t>1257077754</t>
  </si>
  <si>
    <t>Osazení obrubníku kamenného se zřízením lože, s vyplněním a zatřením spár cementovou maltou ležatého s boční opěrou z betonu prostého, do lože z betonu prostého</t>
  </si>
  <si>
    <t>36,6</t>
  </si>
  <si>
    <t>6</t>
  </si>
  <si>
    <t>58380410</t>
  </si>
  <si>
    <t>obrubník kamenný žulový obloukový R 0,5-1m 320x240mm</t>
  </si>
  <si>
    <t>-2091742143</t>
  </si>
  <si>
    <t>36,6*1,05</t>
  </si>
  <si>
    <t>7</t>
  </si>
  <si>
    <t>19</t>
  </si>
  <si>
    <t>obrubník kamenný žulový obloukový R 2,5 m 300x500 mm</t>
  </si>
  <si>
    <t>724803010</t>
  </si>
  <si>
    <t>1*1,05</t>
  </si>
  <si>
    <t>916241213</t>
  </si>
  <si>
    <t>Osazení obrubníku kamenného stojatého s boční opěrou do lože z betonu prostého</t>
  </si>
  <si>
    <t>1211446467</t>
  </si>
  <si>
    <t>Osazení obrubníku kamenného se zřízením lože, s vyplněním a zatřením spár cementovou maltou stojatého s boční opěrou z betonu prostého, do lože z betonu prostého</t>
  </si>
  <si>
    <t>20*1,05</t>
  </si>
  <si>
    <t>58380207</t>
  </si>
  <si>
    <t>krajník kamenný žulový silniční 160x200x300-800mm</t>
  </si>
  <si>
    <t>2071028346</t>
  </si>
  <si>
    <t>20</t>
  </si>
  <si>
    <t>997</t>
  </si>
  <si>
    <t>Přesun sutě</t>
  </si>
  <si>
    <t>10</t>
  </si>
  <si>
    <t>997006002</t>
  </si>
  <si>
    <t>Strojové třídění stavebního odpadu</t>
  </si>
  <si>
    <t>t</t>
  </si>
  <si>
    <t>CS ÚRS 2024 02</t>
  </si>
  <si>
    <t>882267767</t>
  </si>
  <si>
    <t>Úprava stavebního odpadu třídění strojové</t>
  </si>
  <si>
    <t>Online PSC</t>
  </si>
  <si>
    <t>https://podminky.urs.cz/item/CS_URS_2024_02/997006002</t>
  </si>
  <si>
    <t>"kamenivo 0-4" 85,740+21,411 "t"</t>
  </si>
  <si>
    <t>11</t>
  </si>
  <si>
    <t>997002611</t>
  </si>
  <si>
    <t>Nakládání suti a vybouraných hmot</t>
  </si>
  <si>
    <t>-400358504</t>
  </si>
  <si>
    <t>Nakládání suti a vybouraných hmot na dopravní prostředek pro vodorovné přemístění</t>
  </si>
  <si>
    <t>997013501</t>
  </si>
  <si>
    <t>Odvoz suti a vybouraných hmot na skládku nebo meziskládku do 1 km se složením</t>
  </si>
  <si>
    <t>435589681</t>
  </si>
  <si>
    <t>Odvoz suti a vybouraných hmot na skládku nebo meziskládku se složením, na vzdálenost do 1 km</t>
  </si>
  <si>
    <t>Poznámka k položce:_x000D_
POZOR - součástí položky je i vnitrostaveništní doprava suti a vybouraných hmot v potřebném rozsahu!!!</t>
  </si>
  <si>
    <t>13</t>
  </si>
  <si>
    <t>997013509</t>
  </si>
  <si>
    <t>Příplatek k odvozu suti a vybouraných hmot na skládku ZKD 1 km přes 1 km</t>
  </si>
  <si>
    <t>-382642181</t>
  </si>
  <si>
    <t>Odvoz suti a vybouraných hmot na skládku nebo meziskládku se složením, na vzdálenost Příplatek k ceně za každý další i započatý 1 km přes 1 km</t>
  </si>
  <si>
    <t>"součet z rozpočtového programu - doprava kameniva do 35 km" 1150,140*(35-1)</t>
  </si>
  <si>
    <t>171201231</t>
  </si>
  <si>
    <t>Poplatek za uložení zeminy a kamení na recyklační skládce (skládkovné) kód odpadu 17 05 04</t>
  </si>
  <si>
    <t>-801202014</t>
  </si>
  <si>
    <t>Poplatek za uložení stavebního odpadu na recyklační skládce (skládkovné) zeminy a kamení zatříděného do Katalogu odpadů pod kódem 17 05 04</t>
  </si>
  <si>
    <t>998</t>
  </si>
  <si>
    <t>Přesun hmot</t>
  </si>
  <si>
    <t>15</t>
  </si>
  <si>
    <t>998225111</t>
  </si>
  <si>
    <t>Přesun hmot pro pozemní komunikace s krytem z kamene, monolitickým betonovým nebo živičným</t>
  </si>
  <si>
    <t>467440502</t>
  </si>
  <si>
    <t>Přesun hmot pro komunikace s krytem z kameniva, monolitickým betonovým nebo živičným dopravní vzdálenost do 200 m jakékoliv délky objektu</t>
  </si>
  <si>
    <t>ZL1.1 - Změnový list č.1.1 - kanalizace</t>
  </si>
  <si>
    <t xml:space="preserve">    1.1 - Zemní práce - kanalizace odečet</t>
  </si>
  <si>
    <t>1.1</t>
  </si>
  <si>
    <t>Zemní práce - kanalizace odečet</t>
  </si>
  <si>
    <t>583420462R</t>
  </si>
  <si>
    <t>Kamenivo nestanovené drcené; frakce 0,0 až 4,0 mm</t>
  </si>
  <si>
    <t>85084571</t>
  </si>
  <si>
    <t>-1338404182</t>
  </si>
  <si>
    <t>ZL1.2 - Změnový list č.1.2 - protlačování</t>
  </si>
  <si>
    <t xml:space="preserve">    8 - Trubní vedení</t>
  </si>
  <si>
    <t xml:space="preserve">    99 - Staveništní přesun hmot</t>
  </si>
  <si>
    <t>M - Práce a dodávky M</t>
  </si>
  <si>
    <t xml:space="preserve">    46-M - Zemní práce při extr.mont.pracích</t>
  </si>
  <si>
    <t>132212131</t>
  </si>
  <si>
    <t>Hloubení nezapažených rýh šířky do 800 mm v soudržných horninách třídy těžitelnosti I skupiny 3 ručně</t>
  </si>
  <si>
    <t>m3</t>
  </si>
  <si>
    <t>-831149418</t>
  </si>
  <si>
    <t>Hloubení nezapažených rýh šířky do 800 mm ručně s urovnáním dna do předepsaného profilu a spádu v hornině třídy těžitelnosti I skupiny 3 soudržných</t>
  </si>
  <si>
    <t>https://podminky.urs.cz/item/CS_URS_2024_02/132212131</t>
  </si>
  <si>
    <t>8*0,8*1,4</t>
  </si>
  <si>
    <t>141721252</t>
  </si>
  <si>
    <t>Řízený zemní protlak délky přes 50 do 100 m hl do 6 m se zatažením potrubí průměru vrtu přes 90 do 110 mm v hornině třídy I a II skupiny 1 až 4</t>
  </si>
  <si>
    <t>CS ÚRS 2024 01</t>
  </si>
  <si>
    <t>-509167471</t>
  </si>
  <si>
    <t>Řízený zemní protlak délky protlaku přes 50 do 100 m v hornině třídy těžitelnosti I a II, skupiny 1 až 4 včetně zatažení trub v hloubce do 6 m průměru vrtu přes 90 do 110 mm</t>
  </si>
  <si>
    <t>https://podminky.urs.cz/item/CS_URS_2024_01/141721252</t>
  </si>
  <si>
    <t>174101101</t>
  </si>
  <si>
    <t>Zásyp jam, šachet rýh nebo kolem objektů sypaninou se zhutněním</t>
  </si>
  <si>
    <t>-2044022048</t>
  </si>
  <si>
    <t>Zásyp sypaninou z jakékoliv horniny strojně s uložením výkopku ve vrstvách se zhutněním jam, šachet, rýh nebo kolem objektů v těchto vykopávkách</t>
  </si>
  <si>
    <t>Poznámka k položce:_x000D_
položka obsahuje mimo samotného zásypu i naložení a dopravu výkopku ze vzdálenosti 10 m od místa zásypu (měřeno k těžišti uloženého výkopku)</t>
  </si>
  <si>
    <t>Trubní vedení</t>
  </si>
  <si>
    <t>871211121R00</t>
  </si>
  <si>
    <t>Montáž potrubí z plastických hmot z tlakových trubek polyetylenových, vnějšího průměru 63 mm</t>
  </si>
  <si>
    <t>688255714</t>
  </si>
  <si>
    <t>Poznámka k položce:_x000D_
v otevřeném výkopu,</t>
  </si>
  <si>
    <t>60</t>
  </si>
  <si>
    <t>MAT01202</t>
  </si>
  <si>
    <t>Trubka PE 100 RC,  SDR 11, PN 16, DN 50 mm (rozměr 63 x 5,8 mm)</t>
  </si>
  <si>
    <t>-1162360595</t>
  </si>
  <si>
    <t>60*1,015</t>
  </si>
  <si>
    <t>Mezisoučet</t>
  </si>
  <si>
    <t>891211221R00</t>
  </si>
  <si>
    <t>Montáž vodovodních armatur na potrubí šoupátek v šachtách s ručním kolečkem, DN 50 mm</t>
  </si>
  <si>
    <t>kus</t>
  </si>
  <si>
    <t>Sod</t>
  </si>
  <si>
    <t>679747412</t>
  </si>
  <si>
    <t>MAT01203</t>
  </si>
  <si>
    <t>Šoupě  DN 50, PN 10</t>
  </si>
  <si>
    <t>ks</t>
  </si>
  <si>
    <t>-2013644351</t>
  </si>
  <si>
    <t>891212312</t>
  </si>
  <si>
    <t>Montáž přírubového vodoměru DN 50 v šachtě</t>
  </si>
  <si>
    <t>1396391328</t>
  </si>
  <si>
    <t>Montáž vodovodních armatur na potrubí vodoměrů v šachtě přírubových DN 50</t>
  </si>
  <si>
    <t>https://podminky.urs.cz/item/CS_URS_2024_02/891212312</t>
  </si>
  <si>
    <t>38821715</t>
  </si>
  <si>
    <t>vodoměr šroubový přírubový na studenou vodu PN16 DN 50</t>
  </si>
  <si>
    <t>1540663873</t>
  </si>
  <si>
    <t>8-001</t>
  </si>
  <si>
    <t>Oprava potrubí</t>
  </si>
  <si>
    <t>kpl</t>
  </si>
  <si>
    <t>-</t>
  </si>
  <si>
    <t>-603876370</t>
  </si>
  <si>
    <t xml:space="preserve">Poznámka k položce:_x000D_
Oprava potrubí + Sonda_x000D_
</t>
  </si>
  <si>
    <t>99</t>
  </si>
  <si>
    <t>Staveništní přesun hmot</t>
  </si>
  <si>
    <t>998276101R00</t>
  </si>
  <si>
    <t>Přesun hmot pro trubní vedení z trub plastových nebo sklolaminátových v otevřeném výkopu</t>
  </si>
  <si>
    <t>1323298173</t>
  </si>
  <si>
    <t>Poznámka k položce:_x000D_
vodovodu nebo kanalizace ražené nebo hloubené (827 1.1, 827 1.9, 827 2.1, 827 2.9), drobných objektů</t>
  </si>
  <si>
    <t>Práce a dodávky M</t>
  </si>
  <si>
    <t>46-M</t>
  </si>
  <si>
    <t>Zemní práce při extr.mont.pracích</t>
  </si>
  <si>
    <t>460633312</t>
  </si>
  <si>
    <t>Startovací jáma pro protlak výkop včetně zásypu strojně v hornině tř. těžitelnosti I skupiny 3 v omezeném prostoru</t>
  </si>
  <si>
    <t>64</t>
  </si>
  <si>
    <t>991218364</t>
  </si>
  <si>
    <t>Zemní protlaky zemní práce nutné k provedení protlaku výkop včetně zásypu strojně v omezeném prostoru startovací jáma v hornině třídy těžitelnosti I skupiny 3</t>
  </si>
  <si>
    <t>https://podminky.urs.cz/item/CS_URS_2024_01/460633312</t>
  </si>
  <si>
    <t>ZL1.3 - Změnový list č.1.3 - přeložka NN</t>
  </si>
  <si>
    <t xml:space="preserve">    21-M - Elektromontáže</t>
  </si>
  <si>
    <t xml:space="preserve">    22-M - Montáže technologických zařízení pro dopravní stavby</t>
  </si>
  <si>
    <t>VRN - Vedlejší rozpočtové náklady</t>
  </si>
  <si>
    <t xml:space="preserve">    VRN1 - Průzkumné, geodetické a projektové práce</t>
  </si>
  <si>
    <t>113106134</t>
  </si>
  <si>
    <t>Rozebrání dlažeb ze zámkových dlaždic komunikací pro pěší strojně pl do 50 m2</t>
  </si>
  <si>
    <t>-504780211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</si>
  <si>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</si>
  <si>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132212132</t>
  </si>
  <si>
    <t>Hloubení nezapažených rýh šířky do 800 mm v nesoudržných horninách třídy těžitelnosti I skupiny 3 ručně</t>
  </si>
  <si>
    <t>-1374579490</t>
  </si>
  <si>
    <t>Hloubení nezapažených rýh šířky do 800 mm ručně s urovnáním dna do předepsaného profilu a spádu v hornině třídy těžitelnosti I skupiny 3 nesoudržných</t>
  </si>
  <si>
    <t>https://podminky.urs.cz/item/CS_URS_2024_02/132212132</t>
  </si>
  <si>
    <t>0,6*0,4*100</t>
  </si>
  <si>
    <t>162251102</t>
  </si>
  <si>
    <t>Vodorovné přemístění přes 20 do 50 m výkopku/sypaniny z horniny třídy těžitelnosti I skupiny 1 až 3</t>
  </si>
  <si>
    <t>682143396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</si>
  <si>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</si>
  <si>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" zemina pro zásypy - na mezideponii a zpět" 24/2</t>
  </si>
  <si>
    <t>162651112</t>
  </si>
  <si>
    <t>Vodorovné přemístění přes 4 000 do 5000 m výkopku/sypaniny z horniny třídy těžitelnosti I skupiny 1 až 3</t>
  </si>
  <si>
    <t>-303254481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</si>
  <si>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</si>
  <si>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162751117</t>
  </si>
  <si>
    <t>Vodorovné přemístění přes 9 000 do 10000 m výkopku/sypaniny z horniny třídy těžitelnosti I skupiny 1 až 3</t>
  </si>
  <si>
    <t>-802606878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</si>
  <si>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</si>
  <si>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24/2</t>
  </si>
  <si>
    <t>162751119</t>
  </si>
  <si>
    <t>Příplatek k vodorovnému přemístění výkopku/sypaniny z horniny třídy těžitelnosti I skupiny 1 až 3 ZKD 1000 m přes 10000 m</t>
  </si>
  <si>
    <t>-1380466333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</si>
  <si>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</si>
  <si>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"viz v.č. C3, D4, D5 a TZ - výpočet viz položky zemních prací" 12*(35-10)</t>
  </si>
  <si>
    <t>167151111</t>
  </si>
  <si>
    <t>Nakládání výkopku z hornin třídy těžitelnosti I skupiny 1 až 3 přes 100 m3</t>
  </si>
  <si>
    <t>-1532575597</t>
  </si>
  <si>
    <t>Nakládání, skládání a překládání neulehlého výkopku nebo sypaniny strojně nakládání, množství přes 100 m3, z hornin třídy těžitelnosti I, skupiny 1 až 3</t>
  </si>
  <si>
    <t>24</t>
  </si>
  <si>
    <t>1867330002</t>
  </si>
  <si>
    <t>(24/2)*1,65</t>
  </si>
  <si>
    <t>174111101</t>
  </si>
  <si>
    <t>Zásyp jam, šachet rýh nebo kolem objektů sypaninou se zhutněním ručně</t>
  </si>
  <si>
    <t>-447274979</t>
  </si>
  <si>
    <t>Zásyp sypaninou z jakékoliv horniny ručně s uložením výkopku ve vrstvách se zhutněním jam, šachet, rýh nebo kolem objektů v těchto vykopávkách</t>
  </si>
  <si>
    <t xml:space="preserve"> "použita vytěžená zemina" 24/2</t>
  </si>
  <si>
    <t>596211120</t>
  </si>
  <si>
    <t>Kladení zámkové dlažby komunikací pro pěší ručně tl 60 mm skupiny B pl do 50 m2</t>
  </si>
  <si>
    <t>1973697798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</si>
  <si>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do 50 m2</t>
  </si>
  <si>
    <t xml:space="preserve">15 </t>
  </si>
  <si>
    <t>21-M</t>
  </si>
  <si>
    <t>Elektromontáže</t>
  </si>
  <si>
    <t>210220001</t>
  </si>
  <si>
    <t>Montáž uzemňovacího vedení vodičů FeZn pomocí svorek na povrchu páskou do 120 mm2</t>
  </si>
  <si>
    <t>-665933854</t>
  </si>
  <si>
    <t>Montáž uzemňovacího vedení s upevněním, propojením a připojením pomocí svorek na povrchu vodičů FeZn páskou průřezu do 120 mm2</t>
  </si>
  <si>
    <t>https://podminky.urs.cz/item/CS_URS_2024_02/210220001</t>
  </si>
  <si>
    <t>100</t>
  </si>
  <si>
    <t>35442062</t>
  </si>
  <si>
    <t>pás zemnící 30x4mm FeZn</t>
  </si>
  <si>
    <t>kg</t>
  </si>
  <si>
    <t>256</t>
  </si>
  <si>
    <t>1198767843</t>
  </si>
  <si>
    <t>1,05*100 "1,05kg/m"</t>
  </si>
  <si>
    <t>105*1,05 'Přepočtené koeficientem množství</t>
  </si>
  <si>
    <t>35441996</t>
  </si>
  <si>
    <t>svorka odbočovací a spojovací pro spojování kruhových a páskových vodičů, FeZn</t>
  </si>
  <si>
    <t>-522056812</t>
  </si>
  <si>
    <t>8*1,05 'Přepočtené koeficientem množství</t>
  </si>
  <si>
    <t>22-M</t>
  </si>
  <si>
    <t>Montáže technologických zařízení pro dopravní stavby</t>
  </si>
  <si>
    <t>220182026</t>
  </si>
  <si>
    <t>Montáž spojky bez svařování na HDPE trubce rovné nebo redukční</t>
  </si>
  <si>
    <t>189175953</t>
  </si>
  <si>
    <t>https://podminky.urs.cz/item/CS_URS_2024_02/220182026</t>
  </si>
  <si>
    <t>34571934</t>
  </si>
  <si>
    <t>spojka HDPE trubek vodotěsná přímá k propojení D 2x50mm nebo 2x 40mm</t>
  </si>
  <si>
    <t>-920566863</t>
  </si>
  <si>
    <t>16</t>
  </si>
  <si>
    <t>460661111</t>
  </si>
  <si>
    <t>Kabelové lože z písku pro kabely nn bez zakrytí š lože do 35 cm</t>
  </si>
  <si>
    <t>365130233</t>
  </si>
  <si>
    <t>Kabelové lože z písku včetně podsypu, zhutnění a urovnání povrchu pro kabely nn bez zakrytí, šířky do 35 cm</t>
  </si>
  <si>
    <t>17</t>
  </si>
  <si>
    <t>58337308</t>
  </si>
  <si>
    <t>štěrkopísek frakce 0/2</t>
  </si>
  <si>
    <t>142930652</t>
  </si>
  <si>
    <t>100*0,3*0,4*1,8</t>
  </si>
  <si>
    <t>21,6*1,05 'Přepočtené koeficientem množství</t>
  </si>
  <si>
    <t>18</t>
  </si>
  <si>
    <t>460751113</t>
  </si>
  <si>
    <t>Osazení kabelových kanálů do rýhy z prefabrikovaných betonových žlabů vnější šířky přes 25 do 35 cm</t>
  </si>
  <si>
    <t>-681188549</t>
  </si>
  <si>
    <t>Osazení kabelových kanálů včetně utěsnění, vyspárování a zakrytí víkem z prefabrikovaných betonových žlabů do rýhy, bez výkopových prací vnější šířky přes 25 do 35 cm</t>
  </si>
  <si>
    <t>https://podminky.urs.cz/item/CS_URS_2024_02/460751113</t>
  </si>
  <si>
    <t>4*8</t>
  </si>
  <si>
    <t>59213010</t>
  </si>
  <si>
    <t>žlab kabelový betonový k ochraně zemního drátovodného vedení 100x31x26cm</t>
  </si>
  <si>
    <t>128</t>
  </si>
  <si>
    <t>1605589814</t>
  </si>
  <si>
    <t>59213355</t>
  </si>
  <si>
    <t>poklop kabelového žlabu betonový 500x310x55mm</t>
  </si>
  <si>
    <t>1408955347</t>
  </si>
  <si>
    <t>32*2 'Přepočtené koeficientem množství</t>
  </si>
  <si>
    <t>469981111</t>
  </si>
  <si>
    <t>Přesun hmot pro pomocné stavební práce při elektromotážích</t>
  </si>
  <si>
    <t>-237318328</t>
  </si>
  <si>
    <t>Přesun hmot pro pomocné stavební práce při elektromontážích dopravní vzdálenost do 1 000 m</t>
  </si>
  <si>
    <t>https://podminky.urs.cz/item/CS_URS_2024_01/469981111</t>
  </si>
  <si>
    <t>22</t>
  </si>
  <si>
    <t>469981211</t>
  </si>
  <si>
    <t>Příplatek k přesunu hmot pro pomocné stavební práce při elektromotážích ZKD 1000 m</t>
  </si>
  <si>
    <t>1103229033</t>
  </si>
  <si>
    <t>Přesun hmot pro pomocné stavební práce při elektromontážích Příplatek k ceně za zvětšený přesun přes vymezenou největší dopravní vzdálenost za každých dalších i započatých 1000 m</t>
  </si>
  <si>
    <t>https://podminky.urs.cz/item/CS_URS_2024_01/469981211</t>
  </si>
  <si>
    <t>26,808*15 'Přepočtené koeficientem množství</t>
  </si>
  <si>
    <t>VRN</t>
  </si>
  <si>
    <t>Vedlejší rozpočtové náklady</t>
  </si>
  <si>
    <t>VRN1</t>
  </si>
  <si>
    <t>Průzkumné, geodetické a projektové práce</t>
  </si>
  <si>
    <t>23</t>
  </si>
  <si>
    <t>Geodetické práce</t>
  </si>
  <si>
    <t>soubor</t>
  </si>
  <si>
    <t>1547828858</t>
  </si>
  <si>
    <t>Základní rozdělení průvodních činností a nákladů průzkumné geodetické a projektové práce. Do této položky patří : 
1) geodetické zaměření skutečného provedení veškerých nově provedených venkovních vedení inženýrských sítí a komunikací 
2) geometrický plán pro zápis SO 01 do katastru nemovitostí (zápis změn oproti stávajícímu stavu
3) vytyčení stavby - vytyčení všech stavebních a inženýrských objektů</t>
  </si>
  <si>
    <t>ZL1.4 - Změnový list č.1.4 - vodoměrná šachta</t>
  </si>
  <si>
    <t>8 - Trubní vedení</t>
  </si>
  <si>
    <t>89 - Ostatní konstrukce na trubním vedení</t>
  </si>
  <si>
    <t>99 - Staveništní přesun hmot</t>
  </si>
  <si>
    <t>894422111RT1</t>
  </si>
  <si>
    <t>Osazení betonových dílců pro šachty podle DIN 4034 skruže přechodové, pro jakoukoliv hmotnost</t>
  </si>
  <si>
    <t>1434694526</t>
  </si>
  <si>
    <t>Poznámka k položce:_x000D_
na kroužek,</t>
  </si>
  <si>
    <t>59224353.AR</t>
  </si>
  <si>
    <t>konus šachetní; železobetonový; TBR; d = 1 240,0 mm; DN = 1 000,0 mm; DN 2 = 625 mm; h = 580 mm; počet stupadel 2; ocelové s PE povlakem, kapsové</t>
  </si>
  <si>
    <t>563720396</t>
  </si>
  <si>
    <t>1*1,01</t>
  </si>
  <si>
    <t>894421112RT1</t>
  </si>
  <si>
    <t>Osazení betonových dílců pro šachty podle DIN 4034 skruže rovné, o hmotnosti do 1,4 t</t>
  </si>
  <si>
    <t>1845258589</t>
  </si>
  <si>
    <t>59224358.AR</t>
  </si>
  <si>
    <t>skruž železobetonová TBS; DN = 1 000,0 mm; h = 250,0 mm; s = 120,00 mm; počet stupadel 1; ocelové s PE povlakem; beton C 40/50</t>
  </si>
  <si>
    <t>222712997</t>
  </si>
  <si>
    <t>59224418</t>
  </si>
  <si>
    <t>skruž betonové šachty DN 1000 kanalizační 100x50x10cm stupadla poplastovaná</t>
  </si>
  <si>
    <t>-247650846</t>
  </si>
  <si>
    <t>894421111RT1</t>
  </si>
  <si>
    <t>Osazení betonových dílců pro šachty podle DIN 4034 skruže rovné, o hmotnosti do 0,5 t</t>
  </si>
  <si>
    <t>632735254</t>
  </si>
  <si>
    <t>59224175R</t>
  </si>
  <si>
    <t>prstenec betonový; DN = 625,0 mm; h = 60,0 mm; s = 120,00 mm</t>
  </si>
  <si>
    <t>-228970346</t>
  </si>
  <si>
    <t>59224176R</t>
  </si>
  <si>
    <t>prstenec betonový; DN = 625,0 mm; h = 80,0 mm; s = 120,00 mm</t>
  </si>
  <si>
    <t>2007587493</t>
  </si>
  <si>
    <t>899104111R00</t>
  </si>
  <si>
    <t>Osazení poklopů litinových a ocelových o hmotnost jednotlivě přes 150 kg</t>
  </si>
  <si>
    <t>-1296351862</t>
  </si>
  <si>
    <t>55243445</t>
  </si>
  <si>
    <t>Šachtový kanalizační poklop KASI, KDA94B, třída D 400, rám  litinobetonový, víko s odvětráním, s tlumící vložkou pro horizontální tak pro vertikální tlumení a s pantovým otevíráním, výška 16 cm</t>
  </si>
  <si>
    <t>255694994</t>
  </si>
  <si>
    <t>89</t>
  </si>
  <si>
    <t>Ostatní konstrukce na trubním vedení</t>
  </si>
  <si>
    <t>899623131R00</t>
  </si>
  <si>
    <t>Obetonování potrubí nebo zdiva stok betonem prostým třídy C 8/10</t>
  </si>
  <si>
    <t>891887518</t>
  </si>
  <si>
    <t>Poznámka k položce:_x000D_
z cementu portlandského nebo struskoportlandského, v otevřeném výkopu,</t>
  </si>
  <si>
    <t>-1298936717</t>
  </si>
  <si>
    <t>133212811</t>
  </si>
  <si>
    <t>Hloubení nezapažených šachet v hornině třídy těžitelnosti I skupiny 3 plocha výkopu do 4 m2 ručně</t>
  </si>
  <si>
    <t>2036268925</t>
  </si>
  <si>
    <t>Hloubení nezapažených šachet ručně v horninách třídy těžitelnosti I skupiny 3, půdorysná plocha výkopu do 4 m2</t>
  </si>
  <si>
    <t>1,5*1,5*1,2</t>
  </si>
  <si>
    <t>-1659202257</t>
  </si>
  <si>
    <t>2,7</t>
  </si>
  <si>
    <t>1628231373</t>
  </si>
  <si>
    <t>2,7*(35-10)</t>
  </si>
  <si>
    <t>1102881298</t>
  </si>
  <si>
    <t>1705850215</t>
  </si>
  <si>
    <t>2,7*1,65</t>
  </si>
  <si>
    <t>ZL1.5 - Změnový list č.1.5 - zalití kanalizace</t>
  </si>
  <si>
    <t>-1272615168</t>
  </si>
  <si>
    <t xml:space="preserve">Zaplnění  kanalizačního potrubí betonem C8/10 : </t>
  </si>
  <si>
    <t>0,1963*70</t>
  </si>
  <si>
    <t>899690001</t>
  </si>
  <si>
    <t>Zazdění /zaslepení/ potrubí před betonáží</t>
  </si>
  <si>
    <t>215148153</t>
  </si>
  <si>
    <t>857814343</t>
  </si>
  <si>
    <t>ZL1.6 - Změnový list č.1.6 - odpočet přípojky ZŠ</t>
  </si>
  <si>
    <t>1 - Zemní práce</t>
  </si>
  <si>
    <t>4 - Vodorovné konstrukce</t>
  </si>
  <si>
    <t>111201101R00</t>
  </si>
  <si>
    <t>Odstranění křovin a stromů o průměru do 10 cm při celkové ploše do 1 000 m2</t>
  </si>
  <si>
    <t>-937665894</t>
  </si>
  <si>
    <t>Poznámka k položce:_x000D_
s odstraněním kořenů a s případným nutným odklizením křovin a stromů na hromady na vzdálenost do 50 m nebo s naložením na dopravní prostředek, do sklonu terénu 1 : 5,</t>
  </si>
  <si>
    <t>111201901</t>
  </si>
  <si>
    <t>Výsadba - náhrada za odstraněné keře</t>
  </si>
  <si>
    <t>-964744032</t>
  </si>
  <si>
    <t>121101101R00</t>
  </si>
  <si>
    <t>Sejmutí ornice s přemístěním na vzdálenost do 50 m</t>
  </si>
  <si>
    <t>-1086976300</t>
  </si>
  <si>
    <t>Poznámka k položce:_x000D_
nebo lesní půdy, s vodorovným přemístěním na hromady v místě upotřebení nebo na dočasné či trvalé skládky se složením</t>
  </si>
  <si>
    <t>130001101R00</t>
  </si>
  <si>
    <t>Příplatek k cenám za ztížené vykopávky v horninách jakékoliv třídy</t>
  </si>
  <si>
    <t>-1311895816</t>
  </si>
  <si>
    <t>Poznámka k položce:_x000D_
Příplatek k cenám hloubených vykopávek za ztížení vykopávky v blízkosti podzemního vedení nebo výbušnin pro jakoukoliv třídu horniny.</t>
  </si>
  <si>
    <t>-20,215</t>
  </si>
  <si>
    <t>132201110R00</t>
  </si>
  <si>
    <t>Hloubení rýh šířky do 60 cm do 50 m3, v hornině 3, hloubení strojně</t>
  </si>
  <si>
    <t>-583504079</t>
  </si>
  <si>
    <t>Poznámka k položce:_x000D_
zapažených i nezapažených s urovnáním dna do předepsaného profilu a spádu, s přehozením výkopku na přilehlém terénu na vzdálenost do 3 m od podélné osy rýhy nebo s naložením výkopku na dopravní prostředek.</t>
  </si>
  <si>
    <t>-40,431</t>
  </si>
  <si>
    <t>132201119R00</t>
  </si>
  <si>
    <t>Hloubení rýh šířky do 60 cm příplatek za lepivost, v hornině 3,</t>
  </si>
  <si>
    <t>-694477905</t>
  </si>
  <si>
    <t>151101101R00</t>
  </si>
  <si>
    <t>Zřízení pažení a rozepření stěn rýh příložné  pro jakoukoliv mezerovitost, hloubky do 2 m</t>
  </si>
  <si>
    <t>222823933</t>
  </si>
  <si>
    <t>Poznámka k položce:_x000D_
pro podzemní vedení pro všechny šířky rýhy,</t>
  </si>
  <si>
    <t>-153,6</t>
  </si>
  <si>
    <t>151101111R00</t>
  </si>
  <si>
    <t>Odstranění pažení a rozepření rýh příložné , hloubky do 2 m</t>
  </si>
  <si>
    <t>-1667843107</t>
  </si>
  <si>
    <t>Poznámka k položce:_x000D_
pro podzemní vedení s uložením materiálu na vzdálenost do 3 m od kraje výkopu,</t>
  </si>
  <si>
    <t>161101101R00</t>
  </si>
  <si>
    <t>Svislé přemístění výkopku z horniny 1 až 4, při hloubce výkopu přes 1 do 2,5 m</t>
  </si>
  <si>
    <t>-1686893074</t>
  </si>
  <si>
    <t>Poznámka k položce:_x000D_
bez naložení do dopravní nádoby, ale s vyprázdněním dopravní nádoby na hromadu nebo na dopravní prostředek,</t>
  </si>
  <si>
    <t>162701105R00</t>
  </si>
  <si>
    <t>Vodorovné přemístění výkopku z horniny 1 až 4, na vzdálenost přes 9 000  do 10 000 m</t>
  </si>
  <si>
    <t>824072775</t>
  </si>
  <si>
    <t>Poznámka k položce:_x000D_
po suchu, bez naložení výkopku, avšak se složením bez rozhrnutí, zpáteční cesta vozidla.</t>
  </si>
  <si>
    <t>-10,08</t>
  </si>
  <si>
    <t>162701109R00</t>
  </si>
  <si>
    <t>Vodorovné přemístění výkopku příplatek k ceně za každých dalších i započatých 1 000 m přes 10 000 m  z horniny 1 až 4</t>
  </si>
  <si>
    <t>1754742491</t>
  </si>
  <si>
    <t>-50,40</t>
  </si>
  <si>
    <t>171201201R00</t>
  </si>
  <si>
    <t>Uložení sypaniny na dočasnou skládku tak, že na 1 m2 plochy připadá přes 2 m3 výkopku nebo ornice</t>
  </si>
  <si>
    <t>152771306</t>
  </si>
  <si>
    <t>174101101R00</t>
  </si>
  <si>
    <t>Zásyp sypaninou se zhutněním jam, šachet, rýh nebo kolem objektů v těchto vykopávkách</t>
  </si>
  <si>
    <t>299685531</t>
  </si>
  <si>
    <t>Poznámka k položce:_x000D_
z jakékoliv horniny s uložením výkopku po vrstvách,_x000D_
včetně strojního přemístění materiálu pro zásyp ze vzdálenosti do 10 m od okraje zásypu</t>
  </si>
  <si>
    <t>-30,351</t>
  </si>
  <si>
    <t>175101101R00</t>
  </si>
  <si>
    <t>Obsyp potrubí bez prohození sypaniny, bez dodávky obsypového materiálu</t>
  </si>
  <si>
    <t>1069181541</t>
  </si>
  <si>
    <t>Poznámka k položce:_x000D_
sypaninou z vhodných hornin tř. 1 - 4 nebo materiálem připraveným podél výkopu ve vzdálenosti do 3 m od jeho kraje, pro jakoukoliv hloubku výkopu a jakoukoliv míru zhutnění,</t>
  </si>
  <si>
    <t>-7,574</t>
  </si>
  <si>
    <t>199000002R00</t>
  </si>
  <si>
    <t>Poplatky za skládku horniny 1- 4, skupina 17 05 04 z Katalogu odpadů</t>
  </si>
  <si>
    <t>456529091</t>
  </si>
  <si>
    <t>957603370</t>
  </si>
  <si>
    <t>-14,47</t>
  </si>
  <si>
    <t>181301101R00</t>
  </si>
  <si>
    <t>Rozprostření a urovnání ornice v rovině v souvislé ploše do 500 m2, tloušťka vrstvy do 100 mm</t>
  </si>
  <si>
    <t>401168305</t>
  </si>
  <si>
    <t>Poznámka k položce:_x000D_
s případným nutným přemístěním hromad nebo dočasných skládek na místo potřeby ze vzdálenosti do 30 m, v rovině nebo ve svahu do 1 : 5,</t>
  </si>
  <si>
    <t>180403111R00</t>
  </si>
  <si>
    <t>Založení trávníku parterový trávník, výsevem, v rovině nebo na svahu do 1:5</t>
  </si>
  <si>
    <t>-1945345073</t>
  </si>
  <si>
    <t>Poznámka k položce:_x000D_
na půdě předem připravené s pokosením, naložením, odvozem odpadu do 20 km a se složením,</t>
  </si>
  <si>
    <t>00572460R</t>
  </si>
  <si>
    <t>směs travní technická</t>
  </si>
  <si>
    <t>96680697</t>
  </si>
  <si>
    <t>Vodorovné konstrukce</t>
  </si>
  <si>
    <t>451541112</t>
  </si>
  <si>
    <t>Lože pod potrubí z lomové prosívky (kameniva) frakce 0-4 mm</t>
  </si>
  <si>
    <t>719968745</t>
  </si>
  <si>
    <t>-2,88</t>
  </si>
  <si>
    <t>398545834</t>
  </si>
  <si>
    <t>-21,94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</si>
</sst>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C6A5F6"/>
      </patternFill>
    </fill>
    <fill>
      <patternFill patternType="solid">
        <fgColor rgb="FFCCFFCC"/>
      </patternFill>
    </fill>
    <fill>
      <patternFill patternType="solid">
        <fgColor rgb="FFFFD274"/>
      </patternFill>
    </fill>
    <fill>
      <patternFill patternType="solid">
        <fgColor rgb="FFFF9086"/>
      </patternFill>
    </fill>
    <fill>
      <patternFill patternType="solid">
        <fgColor rgb="FFA7DC68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5" borderId="22" xfId="0" applyFont="1" applyFill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1" fillId="6" borderId="22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vertical="center" wrapText="1"/>
    </xf>
    <xf numFmtId="0" fontId="36" fillId="0" borderId="22" xfId="0" applyFont="1" applyBorder="1" applyAlignment="1" applyProtection="1">
      <alignment horizontal="center" vertical="center"/>
      <protection locked="0"/>
    </xf>
    <xf numFmtId="0" fontId="36" fillId="6" borderId="22" xfId="0" applyFont="1" applyFill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0" borderId="14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21" fillId="7" borderId="22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left" vertical="center"/>
    </xf>
    <xf numFmtId="0" fontId="39" fillId="0" borderId="0" xfId="1" applyFont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1" fillId="8" borderId="22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1" fillId="9" borderId="2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podminky.urs.cz/item/CS_URS_2024_02/99700600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891212312" TargetMode="External"/><Relationship Id="rId2" Type="http://schemas.openxmlformats.org/officeDocument/2006/relationships/hyperlink" Target="https://podminky.urs.cz/item/CS_URS_2024_01/141721252" TargetMode="External"/><Relationship Id="rId1" Type="http://schemas.openxmlformats.org/officeDocument/2006/relationships/hyperlink" Target="https://podminky.urs.cz/item/CS_URS_2024_02/132212131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s://podminky.urs.cz/item/CS_URS_2024_01/460633312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220182026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podminky.urs.cz/item/CS_URS_2024_02/210220001" TargetMode="External"/><Relationship Id="rId1" Type="http://schemas.openxmlformats.org/officeDocument/2006/relationships/hyperlink" Target="https://podminky.urs.cz/item/CS_URS_2024_02/132212132" TargetMode="External"/><Relationship Id="rId6" Type="http://schemas.openxmlformats.org/officeDocument/2006/relationships/hyperlink" Target="https://podminky.urs.cz/item/CS_URS_2024_01/469981211" TargetMode="External"/><Relationship Id="rId5" Type="http://schemas.openxmlformats.org/officeDocument/2006/relationships/hyperlink" Target="https://podminky.urs.cz/item/CS_URS_2024_01/469981111" TargetMode="External"/><Relationship Id="rId4" Type="http://schemas.openxmlformats.org/officeDocument/2006/relationships/hyperlink" Target="https://podminky.urs.cz/item/CS_URS_2024_02/46075111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topLeftCell="A77" workbookViewId="0">
      <selection activeCell="Q102" sqref="Q102:R10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27" t="s">
        <v>5</v>
      </c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S4" s="17" t="s">
        <v>11</v>
      </c>
    </row>
    <row r="5" spans="1:74" ht="12" customHeight="1">
      <c r="B5" s="20"/>
      <c r="D5" s="23" t="s">
        <v>12</v>
      </c>
      <c r="K5" s="213" t="s">
        <v>13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R5" s="20"/>
      <c r="BS5" s="17" t="s">
        <v>6</v>
      </c>
    </row>
    <row r="6" spans="1:74" ht="36.950000000000003" customHeight="1">
      <c r="B6" s="20"/>
      <c r="D6" s="25" t="s">
        <v>14</v>
      </c>
      <c r="K6" s="215" t="s">
        <v>15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R6" s="20"/>
      <c r="BS6" s="17" t="s">
        <v>6</v>
      </c>
    </row>
    <row r="7" spans="1:74" ht="12" customHeight="1">
      <c r="B7" s="20"/>
      <c r="D7" s="26" t="s">
        <v>16</v>
      </c>
      <c r="K7" s="24" t="s">
        <v>1</v>
      </c>
      <c r="AK7" s="26" t="s">
        <v>17</v>
      </c>
      <c r="AN7" s="24" t="s">
        <v>1</v>
      </c>
      <c r="AR7" s="20"/>
      <c r="BS7" s="17" t="s">
        <v>6</v>
      </c>
    </row>
    <row r="8" spans="1:74" ht="12" customHeight="1">
      <c r="B8" s="20"/>
      <c r="D8" s="26" t="s">
        <v>18</v>
      </c>
      <c r="K8" s="24" t="s">
        <v>19</v>
      </c>
      <c r="AK8" s="26" t="s">
        <v>20</v>
      </c>
      <c r="AN8" s="24" t="s">
        <v>21</v>
      </c>
      <c r="AR8" s="20"/>
      <c r="BS8" s="17" t="s">
        <v>6</v>
      </c>
    </row>
    <row r="9" spans="1:74" ht="14.45" customHeight="1">
      <c r="B9" s="20"/>
      <c r="AR9" s="20"/>
      <c r="BS9" s="17" t="s">
        <v>6</v>
      </c>
    </row>
    <row r="10" spans="1:74" ht="12" customHeight="1">
      <c r="B10" s="20"/>
      <c r="D10" s="26" t="s">
        <v>22</v>
      </c>
      <c r="AK10" s="26" t="s">
        <v>23</v>
      </c>
      <c r="AN10" s="24" t="s">
        <v>24</v>
      </c>
      <c r="AR10" s="20"/>
      <c r="BS10" s="17" t="s">
        <v>6</v>
      </c>
    </row>
    <row r="11" spans="1:74" ht="18.399999999999999" customHeight="1">
      <c r="B11" s="20"/>
      <c r="E11" s="24" t="s">
        <v>25</v>
      </c>
      <c r="AK11" s="26" t="s">
        <v>26</v>
      </c>
      <c r="AN11" s="24" t="s">
        <v>27</v>
      </c>
      <c r="AR11" s="20"/>
      <c r="BS11" s="17" t="s">
        <v>6</v>
      </c>
    </row>
    <row r="12" spans="1:74" ht="6.95" customHeight="1">
      <c r="B12" s="20"/>
      <c r="AR12" s="20"/>
      <c r="BS12" s="17" t="s">
        <v>6</v>
      </c>
    </row>
    <row r="13" spans="1:74" ht="12" customHeight="1">
      <c r="B13" s="20"/>
      <c r="D13" s="26" t="s">
        <v>28</v>
      </c>
      <c r="AK13" s="26" t="s">
        <v>23</v>
      </c>
      <c r="AN13" s="24" t="s">
        <v>29</v>
      </c>
      <c r="AR13" s="20"/>
      <c r="BS13" s="17" t="s">
        <v>6</v>
      </c>
    </row>
    <row r="14" spans="1:74" ht="12.75">
      <c r="B14" s="20"/>
      <c r="E14" s="24" t="s">
        <v>30</v>
      </c>
      <c r="AK14" s="26" t="s">
        <v>26</v>
      </c>
      <c r="AN14" s="24" t="s">
        <v>31</v>
      </c>
      <c r="AR14" s="20"/>
      <c r="BS14" s="17" t="s">
        <v>6</v>
      </c>
    </row>
    <row r="15" spans="1:74" ht="6.95" customHeight="1">
      <c r="B15" s="20"/>
      <c r="AR15" s="20"/>
      <c r="BS15" s="17" t="s">
        <v>3</v>
      </c>
    </row>
    <row r="16" spans="1:74" ht="12" customHeight="1">
      <c r="B16" s="20"/>
      <c r="D16" s="26" t="s">
        <v>32</v>
      </c>
      <c r="AK16" s="26" t="s">
        <v>23</v>
      </c>
      <c r="AN16" s="24" t="s">
        <v>1</v>
      </c>
      <c r="AR16" s="20"/>
      <c r="BS16" s="17" t="s">
        <v>3</v>
      </c>
    </row>
    <row r="17" spans="2:71" ht="18.399999999999999" customHeight="1">
      <c r="B17" s="20"/>
      <c r="E17" s="24" t="s">
        <v>19</v>
      </c>
      <c r="AK17" s="26" t="s">
        <v>26</v>
      </c>
      <c r="AN17" s="24" t="s">
        <v>1</v>
      </c>
      <c r="AR17" s="20"/>
      <c r="BS17" s="17" t="s">
        <v>33</v>
      </c>
    </row>
    <row r="18" spans="2:71" ht="6.95" customHeight="1">
      <c r="B18" s="20"/>
      <c r="AR18" s="20"/>
      <c r="BS18" s="17" t="s">
        <v>6</v>
      </c>
    </row>
    <row r="19" spans="2:71" ht="12" customHeight="1">
      <c r="B19" s="20"/>
      <c r="D19" s="26" t="s">
        <v>34</v>
      </c>
      <c r="AK19" s="26" t="s">
        <v>23</v>
      </c>
      <c r="AN19" s="24" t="s">
        <v>1</v>
      </c>
      <c r="AR19" s="20"/>
      <c r="BS19" s="17" t="s">
        <v>6</v>
      </c>
    </row>
    <row r="20" spans="2:71" ht="18.399999999999999" customHeight="1">
      <c r="B20" s="20"/>
      <c r="E20" s="24" t="s">
        <v>19</v>
      </c>
      <c r="AK20" s="26" t="s">
        <v>26</v>
      </c>
      <c r="AN20" s="24" t="s">
        <v>1</v>
      </c>
      <c r="AR20" s="20"/>
      <c r="BS20" s="17" t="s">
        <v>33</v>
      </c>
    </row>
    <row r="21" spans="2:71" ht="6.95" customHeight="1">
      <c r="B21" s="20"/>
      <c r="AR21" s="20"/>
    </row>
    <row r="22" spans="2:71" ht="12" customHeight="1">
      <c r="B22" s="20"/>
      <c r="D22" s="26" t="s">
        <v>35</v>
      </c>
      <c r="AR22" s="20"/>
    </row>
    <row r="23" spans="2:71" ht="16.5" customHeight="1">
      <c r="B23" s="20"/>
      <c r="E23" s="216" t="s">
        <v>1</v>
      </c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R23" s="20"/>
    </row>
    <row r="24" spans="2:71" ht="6.95" customHeight="1">
      <c r="B24" s="20"/>
      <c r="AR24" s="20"/>
    </row>
    <row r="25" spans="2:7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" customHeight="1">
      <c r="B26" s="29"/>
      <c r="D26" s="30" t="s">
        <v>36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17">
        <f>ROUND(AG94,2)</f>
        <v>2686760.54</v>
      </c>
      <c r="AL26" s="218"/>
      <c r="AM26" s="218"/>
      <c r="AN26" s="218"/>
      <c r="AO26" s="218"/>
      <c r="AR26" s="29"/>
    </row>
    <row r="27" spans="2:71" s="1" customFormat="1" ht="6.95" customHeight="1">
      <c r="B27" s="29"/>
      <c r="AR27" s="29"/>
    </row>
    <row r="28" spans="2:71" s="1" customFormat="1" ht="12.75">
      <c r="B28" s="29"/>
      <c r="L28" s="219" t="s">
        <v>37</v>
      </c>
      <c r="M28" s="219"/>
      <c r="N28" s="219"/>
      <c r="O28" s="219"/>
      <c r="P28" s="219"/>
      <c r="W28" s="219" t="s">
        <v>38</v>
      </c>
      <c r="X28" s="219"/>
      <c r="Y28" s="219"/>
      <c r="Z28" s="219"/>
      <c r="AA28" s="219"/>
      <c r="AB28" s="219"/>
      <c r="AC28" s="219"/>
      <c r="AD28" s="219"/>
      <c r="AE28" s="219"/>
      <c r="AK28" s="219" t="s">
        <v>39</v>
      </c>
      <c r="AL28" s="219"/>
      <c r="AM28" s="219"/>
      <c r="AN28" s="219"/>
      <c r="AO28" s="219"/>
      <c r="AR28" s="29"/>
    </row>
    <row r="29" spans="2:71" s="2" customFormat="1" ht="14.45" customHeight="1">
      <c r="B29" s="33"/>
      <c r="D29" s="26" t="s">
        <v>40</v>
      </c>
      <c r="F29" s="26" t="s">
        <v>41</v>
      </c>
      <c r="L29" s="220">
        <v>0.21</v>
      </c>
      <c r="M29" s="221"/>
      <c r="N29" s="221"/>
      <c r="O29" s="221"/>
      <c r="P29" s="221"/>
      <c r="W29" s="222">
        <f>ROUND(AZ94, 2)</f>
        <v>2686760.54</v>
      </c>
      <c r="X29" s="221"/>
      <c r="Y29" s="221"/>
      <c r="Z29" s="221"/>
      <c r="AA29" s="221"/>
      <c r="AB29" s="221"/>
      <c r="AC29" s="221"/>
      <c r="AD29" s="221"/>
      <c r="AE29" s="221"/>
      <c r="AK29" s="222">
        <f>ROUND(AV94, 2)</f>
        <v>564219.71</v>
      </c>
      <c r="AL29" s="221"/>
      <c r="AM29" s="221"/>
      <c r="AN29" s="221"/>
      <c r="AO29" s="221"/>
      <c r="AR29" s="33"/>
    </row>
    <row r="30" spans="2:71" s="2" customFormat="1" ht="14.45" customHeight="1">
      <c r="B30" s="33"/>
      <c r="F30" s="26" t="s">
        <v>42</v>
      </c>
      <c r="L30" s="220">
        <v>0.12</v>
      </c>
      <c r="M30" s="221"/>
      <c r="N30" s="221"/>
      <c r="O30" s="221"/>
      <c r="P30" s="221"/>
      <c r="W30" s="222">
        <f>ROUND(BA94, 2)</f>
        <v>0</v>
      </c>
      <c r="X30" s="221"/>
      <c r="Y30" s="221"/>
      <c r="Z30" s="221"/>
      <c r="AA30" s="221"/>
      <c r="AB30" s="221"/>
      <c r="AC30" s="221"/>
      <c r="AD30" s="221"/>
      <c r="AE30" s="221"/>
      <c r="AK30" s="222">
        <f>ROUND(AW94, 2)</f>
        <v>0</v>
      </c>
      <c r="AL30" s="221"/>
      <c r="AM30" s="221"/>
      <c r="AN30" s="221"/>
      <c r="AO30" s="221"/>
      <c r="AR30" s="33"/>
    </row>
    <row r="31" spans="2:71" s="2" customFormat="1" ht="14.45" hidden="1" customHeight="1">
      <c r="B31" s="33"/>
      <c r="F31" s="26" t="s">
        <v>43</v>
      </c>
      <c r="L31" s="220">
        <v>0.21</v>
      </c>
      <c r="M31" s="221"/>
      <c r="N31" s="221"/>
      <c r="O31" s="221"/>
      <c r="P31" s="221"/>
      <c r="W31" s="222">
        <f>ROUND(BB94, 2)</f>
        <v>0</v>
      </c>
      <c r="X31" s="221"/>
      <c r="Y31" s="221"/>
      <c r="Z31" s="221"/>
      <c r="AA31" s="221"/>
      <c r="AB31" s="221"/>
      <c r="AC31" s="221"/>
      <c r="AD31" s="221"/>
      <c r="AE31" s="221"/>
      <c r="AK31" s="222">
        <v>0</v>
      </c>
      <c r="AL31" s="221"/>
      <c r="AM31" s="221"/>
      <c r="AN31" s="221"/>
      <c r="AO31" s="221"/>
      <c r="AR31" s="33"/>
    </row>
    <row r="32" spans="2:71" s="2" customFormat="1" ht="14.45" hidden="1" customHeight="1">
      <c r="B32" s="33"/>
      <c r="F32" s="26" t="s">
        <v>44</v>
      </c>
      <c r="L32" s="220">
        <v>0.12</v>
      </c>
      <c r="M32" s="221"/>
      <c r="N32" s="221"/>
      <c r="O32" s="221"/>
      <c r="P32" s="221"/>
      <c r="W32" s="222">
        <f>ROUND(BC94, 2)</f>
        <v>0</v>
      </c>
      <c r="X32" s="221"/>
      <c r="Y32" s="221"/>
      <c r="Z32" s="221"/>
      <c r="AA32" s="221"/>
      <c r="AB32" s="221"/>
      <c r="AC32" s="221"/>
      <c r="AD32" s="221"/>
      <c r="AE32" s="221"/>
      <c r="AK32" s="222">
        <v>0</v>
      </c>
      <c r="AL32" s="221"/>
      <c r="AM32" s="221"/>
      <c r="AN32" s="221"/>
      <c r="AO32" s="221"/>
      <c r="AR32" s="33"/>
    </row>
    <row r="33" spans="2:44" s="2" customFormat="1" ht="14.45" hidden="1" customHeight="1">
      <c r="B33" s="33"/>
      <c r="F33" s="26" t="s">
        <v>45</v>
      </c>
      <c r="L33" s="220">
        <v>0</v>
      </c>
      <c r="M33" s="221"/>
      <c r="N33" s="221"/>
      <c r="O33" s="221"/>
      <c r="P33" s="221"/>
      <c r="W33" s="222">
        <f>ROUND(BD94, 2)</f>
        <v>0</v>
      </c>
      <c r="X33" s="221"/>
      <c r="Y33" s="221"/>
      <c r="Z33" s="221"/>
      <c r="AA33" s="221"/>
      <c r="AB33" s="221"/>
      <c r="AC33" s="221"/>
      <c r="AD33" s="221"/>
      <c r="AE33" s="221"/>
      <c r="AK33" s="222">
        <v>0</v>
      </c>
      <c r="AL33" s="221"/>
      <c r="AM33" s="221"/>
      <c r="AN33" s="221"/>
      <c r="AO33" s="221"/>
      <c r="AR33" s="33"/>
    </row>
    <row r="34" spans="2:44" s="1" customFormat="1" ht="6.95" customHeight="1">
      <c r="B34" s="29"/>
      <c r="AR34" s="29"/>
    </row>
    <row r="35" spans="2:44" s="1" customFormat="1" ht="25.9" customHeight="1">
      <c r="B35" s="29"/>
      <c r="C35" s="34"/>
      <c r="D35" s="35" t="s">
        <v>46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47</v>
      </c>
      <c r="U35" s="36"/>
      <c r="V35" s="36"/>
      <c r="W35" s="36"/>
      <c r="X35" s="226" t="s">
        <v>48</v>
      </c>
      <c r="Y35" s="224"/>
      <c r="Z35" s="224"/>
      <c r="AA35" s="224"/>
      <c r="AB35" s="224"/>
      <c r="AC35" s="36"/>
      <c r="AD35" s="36"/>
      <c r="AE35" s="36"/>
      <c r="AF35" s="36"/>
      <c r="AG35" s="36"/>
      <c r="AH35" s="36"/>
      <c r="AI35" s="36"/>
      <c r="AJ35" s="36"/>
      <c r="AK35" s="223">
        <f>SUM(AK26:AK33)</f>
        <v>3250980.25</v>
      </c>
      <c r="AL35" s="224"/>
      <c r="AM35" s="224"/>
      <c r="AN35" s="224"/>
      <c r="AO35" s="225"/>
      <c r="AP35" s="34"/>
      <c r="AQ35" s="34"/>
      <c r="AR35" s="29"/>
    </row>
    <row r="36" spans="2:44" s="1" customFormat="1" ht="6.95" customHeight="1">
      <c r="B36" s="29"/>
      <c r="AR36" s="29"/>
    </row>
    <row r="37" spans="2:44" s="1" customFormat="1" ht="14.45" customHeight="1">
      <c r="B37" s="29"/>
      <c r="AR37" s="29"/>
    </row>
    <row r="38" spans="2:44" ht="14.45" customHeight="1">
      <c r="B38" s="20"/>
      <c r="AR38" s="20"/>
    </row>
    <row r="39" spans="2:44" ht="14.45" customHeight="1">
      <c r="B39" s="20"/>
      <c r="AR39" s="20"/>
    </row>
    <row r="40" spans="2:44" ht="14.45" customHeight="1">
      <c r="B40" s="20"/>
      <c r="AR40" s="20"/>
    </row>
    <row r="41" spans="2:44" ht="14.45" customHeight="1">
      <c r="B41" s="20"/>
      <c r="AR41" s="20"/>
    </row>
    <row r="42" spans="2:44" ht="14.45" customHeight="1">
      <c r="B42" s="20"/>
      <c r="AR42" s="20"/>
    </row>
    <row r="43" spans="2:44" ht="14.45" customHeight="1">
      <c r="B43" s="20"/>
      <c r="AR43" s="20"/>
    </row>
    <row r="44" spans="2:44" ht="14.45" customHeight="1">
      <c r="B44" s="20"/>
      <c r="AR44" s="20"/>
    </row>
    <row r="45" spans="2:44" ht="14.45" customHeight="1">
      <c r="B45" s="20"/>
      <c r="AR45" s="20"/>
    </row>
    <row r="46" spans="2:44" ht="14.45" customHeight="1">
      <c r="B46" s="20"/>
      <c r="AR46" s="20"/>
    </row>
    <row r="47" spans="2:44" ht="14.45" customHeight="1">
      <c r="B47" s="20"/>
      <c r="AR47" s="20"/>
    </row>
    <row r="48" spans="2:44" ht="14.45" customHeight="1">
      <c r="B48" s="20"/>
      <c r="AR48" s="20"/>
    </row>
    <row r="49" spans="2:44" s="1" customFormat="1" ht="14.45" customHeight="1">
      <c r="B49" s="29"/>
      <c r="D49" s="38" t="s">
        <v>49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50</v>
      </c>
      <c r="AI49" s="39"/>
      <c r="AJ49" s="39"/>
      <c r="AK49" s="39"/>
      <c r="AL49" s="39"/>
      <c r="AM49" s="39"/>
      <c r="AN49" s="39"/>
      <c r="AO49" s="39"/>
      <c r="AR49" s="29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29"/>
      <c r="D60" s="40" t="s">
        <v>51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52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51</v>
      </c>
      <c r="AI60" s="31"/>
      <c r="AJ60" s="31"/>
      <c r="AK60" s="31"/>
      <c r="AL60" s="31"/>
      <c r="AM60" s="40" t="s">
        <v>52</v>
      </c>
      <c r="AN60" s="31"/>
      <c r="AO60" s="31"/>
      <c r="AR60" s="29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29"/>
      <c r="D64" s="38" t="s">
        <v>53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54</v>
      </c>
      <c r="AI64" s="39"/>
      <c r="AJ64" s="39"/>
      <c r="AK64" s="39"/>
      <c r="AL64" s="39"/>
      <c r="AM64" s="39"/>
      <c r="AN64" s="39"/>
      <c r="AO64" s="39"/>
      <c r="AR64" s="29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29"/>
      <c r="D75" s="40" t="s">
        <v>51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52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51</v>
      </c>
      <c r="AI75" s="31"/>
      <c r="AJ75" s="31"/>
      <c r="AK75" s="31"/>
      <c r="AL75" s="31"/>
      <c r="AM75" s="40" t="s">
        <v>52</v>
      </c>
      <c r="AN75" s="31"/>
      <c r="AO75" s="31"/>
      <c r="AR75" s="29"/>
    </row>
    <row r="76" spans="2:44" s="1" customFormat="1" ht="11.25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21" t="s">
        <v>55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6" t="s">
        <v>12</v>
      </c>
      <c r="L84" s="3" t="str">
        <f>K5</f>
        <v>Z1738-1</v>
      </c>
      <c r="AR84" s="45"/>
    </row>
    <row r="85" spans="1:91" s="4" customFormat="1" ht="36.950000000000003" customHeight="1">
      <c r="B85" s="46"/>
      <c r="C85" s="47" t="s">
        <v>14</v>
      </c>
      <c r="L85" s="194" t="str">
        <f>K6</f>
        <v>Humpolec - ZL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6" t="s">
        <v>18</v>
      </c>
      <c r="L87" s="48" t="str">
        <f>IF(K8="","",K8)</f>
        <v xml:space="preserve"> </v>
      </c>
      <c r="AI87" s="26" t="s">
        <v>20</v>
      </c>
      <c r="AM87" s="196" t="str">
        <f>IF(AN8= "","",AN8)</f>
        <v>13. 6. 2024</v>
      </c>
      <c r="AN87" s="196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6" t="s">
        <v>22</v>
      </c>
      <c r="L89" s="3" t="str">
        <f>IF(E11= "","",E11)</f>
        <v>Město Humpolec, Horní náměstí 300, 396 22 Humpolec</v>
      </c>
      <c r="AI89" s="26" t="s">
        <v>32</v>
      </c>
      <c r="AM89" s="197" t="str">
        <f>IF(E17="","",E17)</f>
        <v xml:space="preserve"> </v>
      </c>
      <c r="AN89" s="198"/>
      <c r="AO89" s="198"/>
      <c r="AP89" s="198"/>
      <c r="AR89" s="29"/>
      <c r="AS89" s="199" t="s">
        <v>56</v>
      </c>
      <c r="AT89" s="200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6" t="s">
        <v>28</v>
      </c>
      <c r="L90" s="3" t="str">
        <f>IF(E14="","",E14)</f>
        <v>PKbau s.r.o.</v>
      </c>
      <c r="AI90" s="26" t="s">
        <v>34</v>
      </c>
      <c r="AM90" s="197" t="str">
        <f>IF(E20="","",E20)</f>
        <v xml:space="preserve"> </v>
      </c>
      <c r="AN90" s="198"/>
      <c r="AO90" s="198"/>
      <c r="AP90" s="198"/>
      <c r="AR90" s="29"/>
      <c r="AS90" s="201"/>
      <c r="AT90" s="202"/>
      <c r="BD90" s="53"/>
    </row>
    <row r="91" spans="1:91" s="1" customFormat="1" ht="10.9" customHeight="1">
      <c r="B91" s="29"/>
      <c r="AR91" s="29"/>
      <c r="AS91" s="201"/>
      <c r="AT91" s="202"/>
      <c r="BD91" s="53"/>
    </row>
    <row r="92" spans="1:91" s="1" customFormat="1" ht="29.25" customHeight="1">
      <c r="B92" s="29"/>
      <c r="C92" s="203" t="s">
        <v>57</v>
      </c>
      <c r="D92" s="204"/>
      <c r="E92" s="204"/>
      <c r="F92" s="204"/>
      <c r="G92" s="204"/>
      <c r="H92" s="54"/>
      <c r="I92" s="205" t="s">
        <v>58</v>
      </c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7" t="s">
        <v>59</v>
      </c>
      <c r="AH92" s="204"/>
      <c r="AI92" s="204"/>
      <c r="AJ92" s="204"/>
      <c r="AK92" s="204"/>
      <c r="AL92" s="204"/>
      <c r="AM92" s="204"/>
      <c r="AN92" s="205" t="s">
        <v>60</v>
      </c>
      <c r="AO92" s="204"/>
      <c r="AP92" s="206"/>
      <c r="AQ92" s="55" t="s">
        <v>61</v>
      </c>
      <c r="AR92" s="29"/>
      <c r="AS92" s="56" t="s">
        <v>62</v>
      </c>
      <c r="AT92" s="57" t="s">
        <v>63</v>
      </c>
      <c r="AU92" s="57" t="s">
        <v>64</v>
      </c>
      <c r="AV92" s="57" t="s">
        <v>65</v>
      </c>
      <c r="AW92" s="57" t="s">
        <v>66</v>
      </c>
      <c r="AX92" s="57" t="s">
        <v>67</v>
      </c>
      <c r="AY92" s="57" t="s">
        <v>68</v>
      </c>
      <c r="AZ92" s="57" t="s">
        <v>69</v>
      </c>
      <c r="BA92" s="57" t="s">
        <v>70</v>
      </c>
      <c r="BB92" s="57" t="s">
        <v>71</v>
      </c>
      <c r="BC92" s="57" t="s">
        <v>72</v>
      </c>
      <c r="BD92" s="58" t="s">
        <v>73</v>
      </c>
    </row>
    <row r="93" spans="1:91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74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11">
        <f>ROUND(SUM(AG95:AG101),2)</f>
        <v>2686760.54</v>
      </c>
      <c r="AH94" s="211"/>
      <c r="AI94" s="211"/>
      <c r="AJ94" s="211"/>
      <c r="AK94" s="211"/>
      <c r="AL94" s="211"/>
      <c r="AM94" s="211"/>
      <c r="AN94" s="212">
        <f t="shared" ref="AN94:AN101" si="0">SUM(AG94,AT94)</f>
        <v>3250980.25</v>
      </c>
      <c r="AO94" s="212"/>
      <c r="AP94" s="212"/>
      <c r="AQ94" s="64" t="s">
        <v>1</v>
      </c>
      <c r="AR94" s="60"/>
      <c r="AS94" s="65">
        <f>ROUND(SUM(AS95:AS101),2)</f>
        <v>0</v>
      </c>
      <c r="AT94" s="66">
        <f t="shared" ref="AT94:AT101" si="1">ROUND(SUM(AV94:AW94),2)</f>
        <v>564219.71</v>
      </c>
      <c r="AU94" s="67">
        <f>ROUND(SUM(AU95:AU101),5)</f>
        <v>302.01942000000003</v>
      </c>
      <c r="AV94" s="66">
        <f>ROUND(AZ94*L29,2)</f>
        <v>564219.71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ROUND(SUM(AZ95:AZ101),2)</f>
        <v>2686760.54</v>
      </c>
      <c r="BA94" s="66">
        <f>ROUND(SUM(BA95:BA101),2)</f>
        <v>0</v>
      </c>
      <c r="BB94" s="66">
        <f>ROUND(SUM(BB95:BB101),2)</f>
        <v>0</v>
      </c>
      <c r="BC94" s="66">
        <f>ROUND(SUM(BC95:BC101),2)</f>
        <v>0</v>
      </c>
      <c r="BD94" s="68">
        <f>ROUND(SUM(BD95:BD101),2)</f>
        <v>0</v>
      </c>
      <c r="BS94" s="69" t="s">
        <v>75</v>
      </c>
      <c r="BT94" s="69" t="s">
        <v>76</v>
      </c>
      <c r="BU94" s="70" t="s">
        <v>77</v>
      </c>
      <c r="BV94" s="69" t="s">
        <v>78</v>
      </c>
      <c r="BW94" s="69" t="s">
        <v>4</v>
      </c>
      <c r="BX94" s="69" t="s">
        <v>79</v>
      </c>
      <c r="CL94" s="69" t="s">
        <v>1</v>
      </c>
    </row>
    <row r="95" spans="1:91" s="6" customFormat="1" ht="16.5" customHeight="1">
      <c r="A95" s="71" t="s">
        <v>80</v>
      </c>
      <c r="B95" s="72"/>
      <c r="C95" s="73"/>
      <c r="D95" s="210" t="s">
        <v>81</v>
      </c>
      <c r="E95" s="210"/>
      <c r="F95" s="210"/>
      <c r="G95" s="210"/>
      <c r="H95" s="210"/>
      <c r="I95" s="74"/>
      <c r="J95" s="210" t="s">
        <v>82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08">
        <f>'ZL1 - Změnový list č.1 - ...'!J30</f>
        <v>2342629.2400000002</v>
      </c>
      <c r="AH95" s="209"/>
      <c r="AI95" s="209"/>
      <c r="AJ95" s="209"/>
      <c r="AK95" s="209"/>
      <c r="AL95" s="209"/>
      <c r="AM95" s="209"/>
      <c r="AN95" s="208">
        <f t="shared" si="0"/>
        <v>2834581.3800000004</v>
      </c>
      <c r="AO95" s="209"/>
      <c r="AP95" s="209"/>
      <c r="AQ95" s="75" t="s">
        <v>83</v>
      </c>
      <c r="AR95" s="72"/>
      <c r="AS95" s="76">
        <v>0</v>
      </c>
      <c r="AT95" s="77">
        <f t="shared" si="1"/>
        <v>491952.14</v>
      </c>
      <c r="AU95" s="78">
        <f>'ZL1 - Změnový list č.1 - ...'!P122</f>
        <v>29.680827000000001</v>
      </c>
      <c r="AV95" s="77">
        <f>'ZL1 - Změnový list č.1 - ...'!J33</f>
        <v>491952.14</v>
      </c>
      <c r="AW95" s="77">
        <f>'ZL1 - Změnový list č.1 - ...'!J34</f>
        <v>0</v>
      </c>
      <c r="AX95" s="77">
        <f>'ZL1 - Změnový list č.1 - ...'!J35</f>
        <v>0</v>
      </c>
      <c r="AY95" s="77">
        <f>'ZL1 - Změnový list č.1 - ...'!J36</f>
        <v>0</v>
      </c>
      <c r="AZ95" s="77">
        <f>'ZL1 - Změnový list č.1 - ...'!F33</f>
        <v>2342629.2400000002</v>
      </c>
      <c r="BA95" s="77">
        <f>'ZL1 - Změnový list č.1 - ...'!F34</f>
        <v>0</v>
      </c>
      <c r="BB95" s="77">
        <f>'ZL1 - Změnový list č.1 - ...'!F35</f>
        <v>0</v>
      </c>
      <c r="BC95" s="77">
        <f>'ZL1 - Změnový list č.1 - ...'!F36</f>
        <v>0</v>
      </c>
      <c r="BD95" s="79">
        <f>'ZL1 - Změnový list č.1 - ...'!F37</f>
        <v>0</v>
      </c>
      <c r="BT95" s="80" t="s">
        <v>84</v>
      </c>
      <c r="BV95" s="80" t="s">
        <v>78</v>
      </c>
      <c r="BW95" s="80" t="s">
        <v>85</v>
      </c>
      <c r="BX95" s="80" t="s">
        <v>4</v>
      </c>
      <c r="CL95" s="80" t="s">
        <v>1</v>
      </c>
      <c r="CM95" s="80" t="s">
        <v>86</v>
      </c>
    </row>
    <row r="96" spans="1:91" s="6" customFormat="1" ht="16.5" customHeight="1">
      <c r="A96" s="71" t="s">
        <v>80</v>
      </c>
      <c r="B96" s="72"/>
      <c r="C96" s="73"/>
      <c r="D96" s="210" t="s">
        <v>87</v>
      </c>
      <c r="E96" s="210"/>
      <c r="F96" s="210"/>
      <c r="G96" s="210"/>
      <c r="H96" s="210"/>
      <c r="I96" s="74"/>
      <c r="J96" s="210" t="s">
        <v>88</v>
      </c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08">
        <f>'ZL1.1 - Změnový list č.1....'!J30</f>
        <v>-25170.61</v>
      </c>
      <c r="AH96" s="209"/>
      <c r="AI96" s="209"/>
      <c r="AJ96" s="209"/>
      <c r="AK96" s="209"/>
      <c r="AL96" s="209"/>
      <c r="AM96" s="209"/>
      <c r="AN96" s="208">
        <f t="shared" si="0"/>
        <v>-30456.440000000002</v>
      </c>
      <c r="AO96" s="209"/>
      <c r="AP96" s="209"/>
      <c r="AQ96" s="75" t="s">
        <v>83</v>
      </c>
      <c r="AR96" s="72"/>
      <c r="AS96" s="76">
        <v>0</v>
      </c>
      <c r="AT96" s="77">
        <f t="shared" si="1"/>
        <v>-5285.83</v>
      </c>
      <c r="AU96" s="78">
        <f>'ZL1.1 - Změnový list č.1....'!P118</f>
        <v>0</v>
      </c>
      <c r="AV96" s="77">
        <f>'ZL1.1 - Změnový list č.1....'!J33</f>
        <v>-5285.83</v>
      </c>
      <c r="AW96" s="77">
        <f>'ZL1.1 - Změnový list č.1....'!J34</f>
        <v>0</v>
      </c>
      <c r="AX96" s="77">
        <f>'ZL1.1 - Změnový list č.1....'!J35</f>
        <v>0</v>
      </c>
      <c r="AY96" s="77">
        <f>'ZL1.1 - Změnový list č.1....'!J36</f>
        <v>0</v>
      </c>
      <c r="AZ96" s="77">
        <f>'ZL1.1 - Změnový list č.1....'!F33</f>
        <v>-25170.61</v>
      </c>
      <c r="BA96" s="77">
        <f>'ZL1.1 - Změnový list č.1....'!F34</f>
        <v>0</v>
      </c>
      <c r="BB96" s="77">
        <f>'ZL1.1 - Změnový list č.1....'!F35</f>
        <v>0</v>
      </c>
      <c r="BC96" s="77">
        <f>'ZL1.1 - Změnový list č.1....'!F36</f>
        <v>0</v>
      </c>
      <c r="BD96" s="79">
        <f>'ZL1.1 - Změnový list č.1....'!F37</f>
        <v>0</v>
      </c>
      <c r="BT96" s="80" t="s">
        <v>84</v>
      </c>
      <c r="BV96" s="80" t="s">
        <v>78</v>
      </c>
      <c r="BW96" s="80" t="s">
        <v>89</v>
      </c>
      <c r="BX96" s="80" t="s">
        <v>4</v>
      </c>
      <c r="CL96" s="80" t="s">
        <v>1</v>
      </c>
      <c r="CM96" s="80" t="s">
        <v>86</v>
      </c>
    </row>
    <row r="97" spans="1:91" s="6" customFormat="1" ht="16.5" customHeight="1">
      <c r="A97" s="71" t="s">
        <v>80</v>
      </c>
      <c r="B97" s="72"/>
      <c r="C97" s="73"/>
      <c r="D97" s="210" t="s">
        <v>90</v>
      </c>
      <c r="E97" s="210"/>
      <c r="F97" s="210"/>
      <c r="G97" s="210"/>
      <c r="H97" s="210"/>
      <c r="I97" s="74"/>
      <c r="J97" s="210" t="s">
        <v>91</v>
      </c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08">
        <f>'ZL1.2 - Změnový list č.1....'!J30</f>
        <v>179341.85</v>
      </c>
      <c r="AH97" s="209"/>
      <c r="AI97" s="209"/>
      <c r="AJ97" s="209"/>
      <c r="AK97" s="209"/>
      <c r="AL97" s="209"/>
      <c r="AM97" s="209"/>
      <c r="AN97" s="208">
        <f t="shared" si="0"/>
        <v>217003.64</v>
      </c>
      <c r="AO97" s="209"/>
      <c r="AP97" s="209"/>
      <c r="AQ97" s="75" t="s">
        <v>83</v>
      </c>
      <c r="AR97" s="72"/>
      <c r="AS97" s="76">
        <v>0</v>
      </c>
      <c r="AT97" s="77">
        <f t="shared" si="1"/>
        <v>37661.79</v>
      </c>
      <c r="AU97" s="78">
        <f>'ZL1.2 - Změnový list č.1....'!P122</f>
        <v>99.05528000000001</v>
      </c>
      <c r="AV97" s="77">
        <f>'ZL1.2 - Změnový list č.1....'!J33</f>
        <v>37661.79</v>
      </c>
      <c r="AW97" s="77">
        <f>'ZL1.2 - Změnový list č.1....'!J34</f>
        <v>0</v>
      </c>
      <c r="AX97" s="77">
        <f>'ZL1.2 - Změnový list č.1....'!J35</f>
        <v>0</v>
      </c>
      <c r="AY97" s="77">
        <f>'ZL1.2 - Změnový list č.1....'!J36</f>
        <v>0</v>
      </c>
      <c r="AZ97" s="77">
        <f>'ZL1.2 - Změnový list č.1....'!F33</f>
        <v>179341.85</v>
      </c>
      <c r="BA97" s="77">
        <f>'ZL1.2 - Změnový list č.1....'!F34</f>
        <v>0</v>
      </c>
      <c r="BB97" s="77">
        <f>'ZL1.2 - Změnový list č.1....'!F35</f>
        <v>0</v>
      </c>
      <c r="BC97" s="77">
        <f>'ZL1.2 - Změnový list č.1....'!F36</f>
        <v>0</v>
      </c>
      <c r="BD97" s="79">
        <f>'ZL1.2 - Změnový list č.1....'!F37</f>
        <v>0</v>
      </c>
      <c r="BT97" s="80" t="s">
        <v>84</v>
      </c>
      <c r="BV97" s="80" t="s">
        <v>78</v>
      </c>
      <c r="BW97" s="80" t="s">
        <v>92</v>
      </c>
      <c r="BX97" s="80" t="s">
        <v>4</v>
      </c>
      <c r="CL97" s="80" t="s">
        <v>1</v>
      </c>
      <c r="CM97" s="80" t="s">
        <v>86</v>
      </c>
    </row>
    <row r="98" spans="1:91" s="6" customFormat="1" ht="16.5" customHeight="1">
      <c r="A98" s="71" t="s">
        <v>80</v>
      </c>
      <c r="B98" s="72"/>
      <c r="C98" s="73"/>
      <c r="D98" s="210" t="s">
        <v>93</v>
      </c>
      <c r="E98" s="210"/>
      <c r="F98" s="210"/>
      <c r="G98" s="210"/>
      <c r="H98" s="210"/>
      <c r="I98" s="74"/>
      <c r="J98" s="210" t="s">
        <v>94</v>
      </c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08">
        <f>'ZL1.3 - Změnový list č.1....'!J30</f>
        <v>155027.45000000001</v>
      </c>
      <c r="AH98" s="209"/>
      <c r="AI98" s="209"/>
      <c r="AJ98" s="209"/>
      <c r="AK98" s="209"/>
      <c r="AL98" s="209"/>
      <c r="AM98" s="209"/>
      <c r="AN98" s="208">
        <f t="shared" si="0"/>
        <v>187583.21000000002</v>
      </c>
      <c r="AO98" s="209"/>
      <c r="AP98" s="209"/>
      <c r="AQ98" s="75" t="s">
        <v>83</v>
      </c>
      <c r="AR98" s="72"/>
      <c r="AS98" s="76">
        <v>0</v>
      </c>
      <c r="AT98" s="77">
        <f t="shared" si="1"/>
        <v>32555.759999999998</v>
      </c>
      <c r="AU98" s="78">
        <f>'ZL1.3 - Změnový list č.1....'!P125</f>
        <v>173.28331200000002</v>
      </c>
      <c r="AV98" s="77">
        <f>'ZL1.3 - Změnový list č.1....'!J33</f>
        <v>32555.759999999998</v>
      </c>
      <c r="AW98" s="77">
        <f>'ZL1.3 - Změnový list č.1....'!J34</f>
        <v>0</v>
      </c>
      <c r="AX98" s="77">
        <f>'ZL1.3 - Změnový list č.1....'!J35</f>
        <v>0</v>
      </c>
      <c r="AY98" s="77">
        <f>'ZL1.3 - Změnový list č.1....'!J36</f>
        <v>0</v>
      </c>
      <c r="AZ98" s="77">
        <f>'ZL1.3 - Změnový list č.1....'!F33</f>
        <v>155027.45000000001</v>
      </c>
      <c r="BA98" s="77">
        <f>'ZL1.3 - Změnový list č.1....'!F34</f>
        <v>0</v>
      </c>
      <c r="BB98" s="77">
        <f>'ZL1.3 - Změnový list č.1....'!F35</f>
        <v>0</v>
      </c>
      <c r="BC98" s="77">
        <f>'ZL1.3 - Změnový list č.1....'!F36</f>
        <v>0</v>
      </c>
      <c r="BD98" s="79">
        <f>'ZL1.3 - Změnový list č.1....'!F37</f>
        <v>0</v>
      </c>
      <c r="BT98" s="80" t="s">
        <v>84</v>
      </c>
      <c r="BV98" s="80" t="s">
        <v>78</v>
      </c>
      <c r="BW98" s="80" t="s">
        <v>95</v>
      </c>
      <c r="BX98" s="80" t="s">
        <v>4</v>
      </c>
      <c r="CL98" s="80" t="s">
        <v>1</v>
      </c>
      <c r="CM98" s="80" t="s">
        <v>86</v>
      </c>
    </row>
    <row r="99" spans="1:91" s="6" customFormat="1" ht="16.5" customHeight="1">
      <c r="A99" s="71" t="s">
        <v>80</v>
      </c>
      <c r="B99" s="72"/>
      <c r="C99" s="73"/>
      <c r="D99" s="210" t="s">
        <v>96</v>
      </c>
      <c r="E99" s="210"/>
      <c r="F99" s="210"/>
      <c r="G99" s="210"/>
      <c r="H99" s="210"/>
      <c r="I99" s="74"/>
      <c r="J99" s="210" t="s">
        <v>97</v>
      </c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08">
        <f>'ZL1.4 - Změnový list č.1....'!J30</f>
        <v>38186.54</v>
      </c>
      <c r="AH99" s="209"/>
      <c r="AI99" s="209"/>
      <c r="AJ99" s="209"/>
      <c r="AK99" s="209"/>
      <c r="AL99" s="209"/>
      <c r="AM99" s="209"/>
      <c r="AN99" s="208">
        <f t="shared" si="0"/>
        <v>46205.71</v>
      </c>
      <c r="AO99" s="209"/>
      <c r="AP99" s="209"/>
      <c r="AQ99" s="75" t="s">
        <v>83</v>
      </c>
      <c r="AR99" s="72"/>
      <c r="AS99" s="76">
        <v>0</v>
      </c>
      <c r="AT99" s="77">
        <f t="shared" si="1"/>
        <v>8019.17</v>
      </c>
      <c r="AU99" s="78">
        <f>'ZL1.4 - Změnový list č.1....'!P121</f>
        <v>0</v>
      </c>
      <c r="AV99" s="77">
        <f>'ZL1.4 - Změnový list č.1....'!J33</f>
        <v>8019.17</v>
      </c>
      <c r="AW99" s="77">
        <f>'ZL1.4 - Změnový list č.1....'!J34</f>
        <v>0</v>
      </c>
      <c r="AX99" s="77">
        <f>'ZL1.4 - Změnový list č.1....'!J35</f>
        <v>0</v>
      </c>
      <c r="AY99" s="77">
        <f>'ZL1.4 - Změnový list č.1....'!J36</f>
        <v>0</v>
      </c>
      <c r="AZ99" s="77">
        <f>'ZL1.4 - Změnový list č.1....'!F33</f>
        <v>38186.54</v>
      </c>
      <c r="BA99" s="77">
        <f>'ZL1.4 - Změnový list č.1....'!F34</f>
        <v>0</v>
      </c>
      <c r="BB99" s="77">
        <f>'ZL1.4 - Změnový list č.1....'!F35</f>
        <v>0</v>
      </c>
      <c r="BC99" s="77">
        <f>'ZL1.4 - Změnový list č.1....'!F36</f>
        <v>0</v>
      </c>
      <c r="BD99" s="79">
        <f>'ZL1.4 - Změnový list č.1....'!F37</f>
        <v>0</v>
      </c>
      <c r="BT99" s="80" t="s">
        <v>84</v>
      </c>
      <c r="BV99" s="80" t="s">
        <v>78</v>
      </c>
      <c r="BW99" s="80" t="s">
        <v>98</v>
      </c>
      <c r="BX99" s="80" t="s">
        <v>4</v>
      </c>
      <c r="CL99" s="80" t="s">
        <v>1</v>
      </c>
      <c r="CM99" s="80" t="s">
        <v>86</v>
      </c>
    </row>
    <row r="100" spans="1:91" s="6" customFormat="1" ht="16.5" customHeight="1">
      <c r="A100" s="71" t="s">
        <v>80</v>
      </c>
      <c r="B100" s="72"/>
      <c r="C100" s="73"/>
      <c r="D100" s="210" t="s">
        <v>99</v>
      </c>
      <c r="E100" s="210"/>
      <c r="F100" s="210"/>
      <c r="G100" s="210"/>
      <c r="H100" s="210"/>
      <c r="I100" s="74"/>
      <c r="J100" s="210" t="s">
        <v>100</v>
      </c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08">
        <f>'ZL1.5 - Změnový list č.1....'!J30</f>
        <v>53422.16</v>
      </c>
      <c r="AH100" s="209"/>
      <c r="AI100" s="209"/>
      <c r="AJ100" s="209"/>
      <c r="AK100" s="209"/>
      <c r="AL100" s="209"/>
      <c r="AM100" s="209"/>
      <c r="AN100" s="208">
        <f t="shared" si="0"/>
        <v>64640.810000000005</v>
      </c>
      <c r="AO100" s="209"/>
      <c r="AP100" s="209"/>
      <c r="AQ100" s="75" t="s">
        <v>83</v>
      </c>
      <c r="AR100" s="72"/>
      <c r="AS100" s="76">
        <v>0</v>
      </c>
      <c r="AT100" s="77">
        <f t="shared" si="1"/>
        <v>11218.65</v>
      </c>
      <c r="AU100" s="78">
        <f>'ZL1.5 - Změnový list č.1....'!P118</f>
        <v>0</v>
      </c>
      <c r="AV100" s="77">
        <f>'ZL1.5 - Změnový list č.1....'!J33</f>
        <v>11218.65</v>
      </c>
      <c r="AW100" s="77">
        <f>'ZL1.5 - Změnový list č.1....'!J34</f>
        <v>0</v>
      </c>
      <c r="AX100" s="77">
        <f>'ZL1.5 - Změnový list č.1....'!J35</f>
        <v>0</v>
      </c>
      <c r="AY100" s="77">
        <f>'ZL1.5 - Změnový list č.1....'!J36</f>
        <v>0</v>
      </c>
      <c r="AZ100" s="77">
        <f>'ZL1.5 - Změnový list č.1....'!F33</f>
        <v>53422.16</v>
      </c>
      <c r="BA100" s="77">
        <f>'ZL1.5 - Změnový list č.1....'!F34</f>
        <v>0</v>
      </c>
      <c r="BB100" s="77">
        <f>'ZL1.5 - Změnový list č.1....'!F35</f>
        <v>0</v>
      </c>
      <c r="BC100" s="77">
        <f>'ZL1.5 - Změnový list č.1....'!F36</f>
        <v>0</v>
      </c>
      <c r="BD100" s="79">
        <f>'ZL1.5 - Změnový list č.1....'!F37</f>
        <v>0</v>
      </c>
      <c r="BT100" s="80" t="s">
        <v>84</v>
      </c>
      <c r="BV100" s="80" t="s">
        <v>78</v>
      </c>
      <c r="BW100" s="80" t="s">
        <v>101</v>
      </c>
      <c r="BX100" s="80" t="s">
        <v>4</v>
      </c>
      <c r="CL100" s="80" t="s">
        <v>1</v>
      </c>
      <c r="CM100" s="80" t="s">
        <v>86</v>
      </c>
    </row>
    <row r="101" spans="1:91" s="6" customFormat="1" ht="24.75" customHeight="1">
      <c r="A101" s="71" t="s">
        <v>80</v>
      </c>
      <c r="B101" s="72"/>
      <c r="C101" s="73"/>
      <c r="D101" s="210" t="s">
        <v>102</v>
      </c>
      <c r="E101" s="210"/>
      <c r="F101" s="210"/>
      <c r="G101" s="210"/>
      <c r="H101" s="210"/>
      <c r="I101" s="74"/>
      <c r="J101" s="210" t="s">
        <v>103</v>
      </c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08">
        <f>'ZL1.6 - Změnový list č.1....'!J30</f>
        <v>-56676.09</v>
      </c>
      <c r="AH101" s="209"/>
      <c r="AI101" s="209"/>
      <c r="AJ101" s="209"/>
      <c r="AK101" s="209"/>
      <c r="AL101" s="209"/>
      <c r="AM101" s="209"/>
      <c r="AN101" s="208">
        <f t="shared" si="0"/>
        <v>-68578.069999999992</v>
      </c>
      <c r="AO101" s="209"/>
      <c r="AP101" s="209"/>
      <c r="AQ101" s="75" t="s">
        <v>83</v>
      </c>
      <c r="AR101" s="72"/>
      <c r="AS101" s="81">
        <v>0</v>
      </c>
      <c r="AT101" s="82">
        <f t="shared" si="1"/>
        <v>-11901.98</v>
      </c>
      <c r="AU101" s="83">
        <f>'ZL1.6 - Změnový list č.1....'!P119</f>
        <v>0</v>
      </c>
      <c r="AV101" s="82">
        <f>'ZL1.6 - Změnový list č.1....'!J33</f>
        <v>-11901.98</v>
      </c>
      <c r="AW101" s="82">
        <f>'ZL1.6 - Změnový list č.1....'!J34</f>
        <v>0</v>
      </c>
      <c r="AX101" s="82">
        <f>'ZL1.6 - Změnový list č.1....'!J35</f>
        <v>0</v>
      </c>
      <c r="AY101" s="82">
        <f>'ZL1.6 - Změnový list č.1....'!J36</f>
        <v>0</v>
      </c>
      <c r="AZ101" s="82">
        <f>'ZL1.6 - Změnový list č.1....'!F33</f>
        <v>-56676.09</v>
      </c>
      <c r="BA101" s="82">
        <f>'ZL1.6 - Změnový list č.1....'!F34</f>
        <v>0</v>
      </c>
      <c r="BB101" s="82">
        <f>'ZL1.6 - Změnový list č.1....'!F35</f>
        <v>0</v>
      </c>
      <c r="BC101" s="82">
        <f>'ZL1.6 - Změnový list č.1....'!F36</f>
        <v>0</v>
      </c>
      <c r="BD101" s="84">
        <f>'ZL1.6 - Změnový list č.1....'!F37</f>
        <v>0</v>
      </c>
      <c r="BT101" s="80" t="s">
        <v>84</v>
      </c>
      <c r="BV101" s="80" t="s">
        <v>78</v>
      </c>
      <c r="BW101" s="80" t="s">
        <v>104</v>
      </c>
      <c r="BX101" s="80" t="s">
        <v>4</v>
      </c>
      <c r="CL101" s="80" t="s">
        <v>1</v>
      </c>
      <c r="CM101" s="80" t="s">
        <v>86</v>
      </c>
    </row>
    <row r="102" spans="1:91" s="1" customFormat="1" ht="30" customHeight="1">
      <c r="B102" s="29"/>
      <c r="AR102" s="29"/>
    </row>
    <row r="103" spans="1:91" s="1" customFormat="1" ht="6.95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29"/>
    </row>
  </sheetData>
  <mergeCells count="64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ZL1 - Změnový list č.1 - ...'!C2" display="/" xr:uid="{00000000-0004-0000-0000-000000000000}"/>
    <hyperlink ref="A96" location="'ZL1.1 - Změnový list č.1....'!C2" display="/" xr:uid="{00000000-0004-0000-0000-000001000000}"/>
    <hyperlink ref="A97" location="'ZL1.2 - Změnový list č.1....'!C2" display="/" xr:uid="{00000000-0004-0000-0000-000002000000}"/>
    <hyperlink ref="A98" location="'ZL1.3 - Změnový list č.1....'!C2" display="/" xr:uid="{00000000-0004-0000-0000-000003000000}"/>
    <hyperlink ref="A99" location="'ZL1.4 - Změnový list č.1....'!C2" display="/" xr:uid="{00000000-0004-0000-0000-000004000000}"/>
    <hyperlink ref="A100" location="'ZL1.5 - Změnový list č.1....'!C2" display="/" xr:uid="{00000000-0004-0000-0000-000005000000}"/>
    <hyperlink ref="A101" location="'ZL1.6 - Změnový list č.1.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18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227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85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>
      <c r="B4" s="20"/>
      <c r="D4" s="21" t="s">
        <v>105</v>
      </c>
      <c r="L4" s="20"/>
      <c r="M4" s="85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228" t="str">
        <f>'Rekapitulace stavby'!K6</f>
        <v>Humpolec - ZL</v>
      </c>
      <c r="F7" s="229"/>
      <c r="G7" s="229"/>
      <c r="H7" s="229"/>
      <c r="L7" s="20"/>
    </row>
    <row r="8" spans="2:46" s="1" customFormat="1" ht="12" customHeight="1">
      <c r="B8" s="29"/>
      <c r="D8" s="26" t="s">
        <v>106</v>
      </c>
      <c r="L8" s="29"/>
    </row>
    <row r="9" spans="2:46" s="1" customFormat="1" ht="16.5" customHeight="1">
      <c r="B9" s="29"/>
      <c r="E9" s="194" t="s">
        <v>107</v>
      </c>
      <c r="F9" s="230"/>
      <c r="G9" s="230"/>
      <c r="H9" s="230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6" t="s">
        <v>16</v>
      </c>
      <c r="F11" s="24" t="s">
        <v>1</v>
      </c>
      <c r="I11" s="26" t="s">
        <v>17</v>
      </c>
      <c r="J11" s="24" t="s">
        <v>1</v>
      </c>
      <c r="L11" s="29"/>
    </row>
    <row r="12" spans="2:46" s="1" customFormat="1" ht="12" customHeight="1">
      <c r="B12" s="29"/>
      <c r="D12" s="26" t="s">
        <v>18</v>
      </c>
      <c r="F12" s="24" t="s">
        <v>19</v>
      </c>
      <c r="I12" s="26" t="s">
        <v>20</v>
      </c>
      <c r="J12" s="49" t="str">
        <f>'Rekapitulace stavby'!AN8</f>
        <v>13. 6. 2024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6" t="s">
        <v>22</v>
      </c>
      <c r="I14" s="26" t="s">
        <v>23</v>
      </c>
      <c r="J14" s="24" t="s">
        <v>24</v>
      </c>
      <c r="L14" s="29"/>
    </row>
    <row r="15" spans="2:46" s="1" customFormat="1" ht="18" customHeight="1">
      <c r="B15" s="29"/>
      <c r="E15" s="24" t="s">
        <v>25</v>
      </c>
      <c r="I15" s="26" t="s">
        <v>26</v>
      </c>
      <c r="J15" s="24" t="s">
        <v>27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6" t="s">
        <v>28</v>
      </c>
      <c r="I17" s="26" t="s">
        <v>23</v>
      </c>
      <c r="J17" s="24" t="s">
        <v>29</v>
      </c>
      <c r="L17" s="29"/>
    </row>
    <row r="18" spans="2:12" s="1" customFormat="1" ht="18" customHeight="1">
      <c r="B18" s="29"/>
      <c r="E18" s="24" t="s">
        <v>30</v>
      </c>
      <c r="I18" s="26" t="s">
        <v>26</v>
      </c>
      <c r="J18" s="24" t="s">
        <v>31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6" t="s">
        <v>32</v>
      </c>
      <c r="I20" s="26" t="s">
        <v>23</v>
      </c>
      <c r="J20" s="24" t="str">
        <f>IF('Rekapitulace stavby'!AN16="","",'Rekapitulace stavby'!AN16)</f>
        <v/>
      </c>
      <c r="L20" s="29"/>
    </row>
    <row r="21" spans="2:12" s="1" customFormat="1" ht="18" customHeight="1">
      <c r="B21" s="29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6" t="s">
        <v>34</v>
      </c>
      <c r="I23" s="26" t="s">
        <v>23</v>
      </c>
      <c r="J23" s="24" t="str">
        <f>IF('Rekapitulace stavby'!AN19="","",'Rekapitulace stavby'!AN19)</f>
        <v/>
      </c>
      <c r="L23" s="29"/>
    </row>
    <row r="24" spans="2:12" s="1" customFormat="1" ht="18" customHeight="1">
      <c r="B24" s="29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6" t="s">
        <v>35</v>
      </c>
      <c r="L26" s="29"/>
    </row>
    <row r="27" spans="2:12" s="7" customFormat="1" ht="16.5" customHeight="1">
      <c r="B27" s="86"/>
      <c r="E27" s="216" t="s">
        <v>1</v>
      </c>
      <c r="F27" s="216"/>
      <c r="G27" s="216"/>
      <c r="H27" s="216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36</v>
      </c>
      <c r="J30" s="63">
        <f>ROUND(J122, 2)</f>
        <v>2342629.2400000002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customHeight="1">
      <c r="B33" s="29"/>
      <c r="D33" s="52" t="s">
        <v>40</v>
      </c>
      <c r="E33" s="26" t="s">
        <v>41</v>
      </c>
      <c r="F33" s="88">
        <f>ROUND((SUM(BE122:BE180)),  2)</f>
        <v>2342629.2400000002</v>
      </c>
      <c r="I33" s="89">
        <v>0.21</v>
      </c>
      <c r="J33" s="88">
        <f>ROUND(((SUM(BE122:BE180))*I33),  2)</f>
        <v>491952.14</v>
      </c>
      <c r="L33" s="29"/>
    </row>
    <row r="34" spans="2:12" s="1" customFormat="1" ht="14.45" customHeight="1">
      <c r="B34" s="29"/>
      <c r="E34" s="26" t="s">
        <v>42</v>
      </c>
      <c r="F34" s="88">
        <f>ROUND((SUM(BF122:BF180)),  2)</f>
        <v>0</v>
      </c>
      <c r="I34" s="89">
        <v>0.12</v>
      </c>
      <c r="J34" s="88">
        <f>ROUND(((SUM(BF122:BF180))*I34),  2)</f>
        <v>0</v>
      </c>
      <c r="L34" s="29"/>
    </row>
    <row r="35" spans="2:12" s="1" customFormat="1" ht="14.45" hidden="1" customHeight="1">
      <c r="B35" s="29"/>
      <c r="E35" s="26" t="s">
        <v>43</v>
      </c>
      <c r="F35" s="88">
        <f>ROUND((SUM(BG122:BG180)),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6" t="s">
        <v>44</v>
      </c>
      <c r="F36" s="88">
        <f>ROUND((SUM(BH122:BH180)),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6" t="s">
        <v>45</v>
      </c>
      <c r="F37" s="88">
        <f>ROUND((SUM(BI122:BI180)),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46</v>
      </c>
      <c r="E39" s="54"/>
      <c r="F39" s="54"/>
      <c r="G39" s="92" t="s">
        <v>47</v>
      </c>
      <c r="H39" s="93" t="s">
        <v>48</v>
      </c>
      <c r="I39" s="54"/>
      <c r="J39" s="94">
        <f>SUM(J30:J37)</f>
        <v>2834581.3800000004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29"/>
      <c r="D61" s="40" t="s">
        <v>51</v>
      </c>
      <c r="E61" s="31"/>
      <c r="F61" s="96" t="s">
        <v>52</v>
      </c>
      <c r="G61" s="40" t="s">
        <v>51</v>
      </c>
      <c r="H61" s="31"/>
      <c r="I61" s="31"/>
      <c r="J61" s="97" t="s">
        <v>52</v>
      </c>
      <c r="K61" s="31"/>
      <c r="L61" s="29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29"/>
      <c r="D76" s="40" t="s">
        <v>51</v>
      </c>
      <c r="E76" s="31"/>
      <c r="F76" s="96" t="s">
        <v>52</v>
      </c>
      <c r="G76" s="40" t="s">
        <v>51</v>
      </c>
      <c r="H76" s="31"/>
      <c r="I76" s="31"/>
      <c r="J76" s="97" t="s">
        <v>52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21" t="s">
        <v>108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6" t="s">
        <v>14</v>
      </c>
      <c r="L84" s="29"/>
    </row>
    <row r="85" spans="2:47" s="1" customFormat="1" ht="16.5" customHeight="1">
      <c r="B85" s="29"/>
      <c r="E85" s="228" t="str">
        <f>E7</f>
        <v>Humpolec - ZL</v>
      </c>
      <c r="F85" s="229"/>
      <c r="G85" s="229"/>
      <c r="H85" s="229"/>
      <c r="L85" s="29"/>
    </row>
    <row r="86" spans="2:47" s="1" customFormat="1" ht="12" customHeight="1">
      <c r="B86" s="29"/>
      <c r="C86" s="26" t="s">
        <v>106</v>
      </c>
      <c r="L86" s="29"/>
    </row>
    <row r="87" spans="2:47" s="1" customFormat="1" ht="16.5" customHeight="1">
      <c r="B87" s="29"/>
      <c r="E87" s="194" t="str">
        <f>E9</f>
        <v>ZL1 - Změnový list č.1 - sanace a obruby</v>
      </c>
      <c r="F87" s="230"/>
      <c r="G87" s="230"/>
      <c r="H87" s="230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6" t="s">
        <v>18</v>
      </c>
      <c r="F89" s="24" t="str">
        <f>F12</f>
        <v xml:space="preserve"> </v>
      </c>
      <c r="I89" s="26" t="s">
        <v>20</v>
      </c>
      <c r="J89" s="49" t="str">
        <f>IF(J12="","",J12)</f>
        <v>13. 6. 2024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6" t="s">
        <v>22</v>
      </c>
      <c r="F91" s="24" t="str">
        <f>E15</f>
        <v>Město Humpolec, Horní náměstí 300, 396 22 Humpolec</v>
      </c>
      <c r="I91" s="26" t="s">
        <v>32</v>
      </c>
      <c r="J91" s="27" t="str">
        <f>E21</f>
        <v xml:space="preserve"> </v>
      </c>
      <c r="L91" s="29"/>
    </row>
    <row r="92" spans="2:47" s="1" customFormat="1" ht="15.2" customHeight="1">
      <c r="B92" s="29"/>
      <c r="C92" s="26" t="s">
        <v>28</v>
      </c>
      <c r="F92" s="24" t="str">
        <f>IF(E18="","",E18)</f>
        <v>PKbau s.r.o.</v>
      </c>
      <c r="I92" s="26" t="s">
        <v>34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109</v>
      </c>
      <c r="D94" s="90"/>
      <c r="E94" s="90"/>
      <c r="F94" s="90"/>
      <c r="G94" s="90"/>
      <c r="H94" s="90"/>
      <c r="I94" s="90"/>
      <c r="J94" s="99" t="s">
        <v>110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111</v>
      </c>
      <c r="J96" s="63">
        <f>J122</f>
        <v>2342629.2399999998</v>
      </c>
      <c r="L96" s="29"/>
      <c r="AU96" s="17" t="s">
        <v>112</v>
      </c>
    </row>
    <row r="97" spans="2:12" s="8" customFormat="1" ht="24.95" customHeight="1">
      <c r="B97" s="101"/>
      <c r="D97" s="102" t="s">
        <v>113</v>
      </c>
      <c r="E97" s="103"/>
      <c r="F97" s="103"/>
      <c r="G97" s="103"/>
      <c r="H97" s="103"/>
      <c r="I97" s="103"/>
      <c r="J97" s="104">
        <f>J123</f>
        <v>2342629.2399999998</v>
      </c>
      <c r="L97" s="101"/>
    </row>
    <row r="98" spans="2:12" s="9" customFormat="1" ht="19.899999999999999" customHeight="1">
      <c r="B98" s="105"/>
      <c r="D98" s="106" t="s">
        <v>114</v>
      </c>
      <c r="E98" s="107"/>
      <c r="F98" s="107"/>
      <c r="G98" s="107"/>
      <c r="H98" s="107"/>
      <c r="I98" s="107"/>
      <c r="J98" s="108">
        <f>J124</f>
        <v>113090.49</v>
      </c>
      <c r="L98" s="105"/>
    </row>
    <row r="99" spans="2:12" s="9" customFormat="1" ht="19.899999999999999" customHeight="1">
      <c r="B99" s="105"/>
      <c r="D99" s="106" t="s">
        <v>115</v>
      </c>
      <c r="E99" s="107"/>
      <c r="F99" s="107"/>
      <c r="G99" s="107"/>
      <c r="H99" s="107"/>
      <c r="I99" s="107"/>
      <c r="J99" s="108">
        <f>J132</f>
        <v>798990.36</v>
      </c>
      <c r="L99" s="105"/>
    </row>
    <row r="100" spans="2:12" s="9" customFormat="1" ht="19.899999999999999" customHeight="1">
      <c r="B100" s="105"/>
      <c r="D100" s="106" t="s">
        <v>116</v>
      </c>
      <c r="E100" s="107"/>
      <c r="F100" s="107"/>
      <c r="G100" s="107"/>
      <c r="H100" s="107"/>
      <c r="I100" s="107"/>
      <c r="J100" s="108">
        <f>J136</f>
        <v>1020701.6299999998</v>
      </c>
      <c r="L100" s="105"/>
    </row>
    <row r="101" spans="2:12" s="9" customFormat="1" ht="19.899999999999999" customHeight="1">
      <c r="B101" s="105"/>
      <c r="D101" s="106" t="s">
        <v>117</v>
      </c>
      <c r="E101" s="107"/>
      <c r="F101" s="107"/>
      <c r="G101" s="107"/>
      <c r="H101" s="107"/>
      <c r="I101" s="107"/>
      <c r="J101" s="108">
        <f>J162</f>
        <v>298534.48</v>
      </c>
      <c r="L101" s="105"/>
    </row>
    <row r="102" spans="2:12" s="9" customFormat="1" ht="19.899999999999999" customHeight="1">
      <c r="B102" s="105"/>
      <c r="D102" s="106" t="s">
        <v>118</v>
      </c>
      <c r="E102" s="107"/>
      <c r="F102" s="107"/>
      <c r="G102" s="107"/>
      <c r="H102" s="107"/>
      <c r="I102" s="107"/>
      <c r="J102" s="108">
        <f>J178</f>
        <v>111312.28</v>
      </c>
      <c r="L102" s="105"/>
    </row>
    <row r="103" spans="2:12" s="1" customFormat="1" ht="21.75" customHeight="1">
      <c r="B103" s="29"/>
      <c r="L103" s="29"/>
    </row>
    <row r="104" spans="2:12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9"/>
    </row>
    <row r="108" spans="2:12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9"/>
    </row>
    <row r="109" spans="2:12" s="1" customFormat="1" ht="24.95" customHeight="1">
      <c r="B109" s="29"/>
      <c r="C109" s="21" t="s">
        <v>119</v>
      </c>
      <c r="L109" s="29"/>
    </row>
    <row r="110" spans="2:12" s="1" customFormat="1" ht="6.95" customHeight="1">
      <c r="B110" s="29"/>
      <c r="L110" s="29"/>
    </row>
    <row r="111" spans="2:12" s="1" customFormat="1" ht="12" customHeight="1">
      <c r="B111" s="29"/>
      <c r="C111" s="26" t="s">
        <v>14</v>
      </c>
      <c r="L111" s="29"/>
    </row>
    <row r="112" spans="2:12" s="1" customFormat="1" ht="16.5" customHeight="1">
      <c r="B112" s="29"/>
      <c r="E112" s="228" t="str">
        <f>E7</f>
        <v>Humpolec - ZL</v>
      </c>
      <c r="F112" s="229"/>
      <c r="G112" s="229"/>
      <c r="H112" s="229"/>
      <c r="L112" s="29"/>
    </row>
    <row r="113" spans="2:65" s="1" customFormat="1" ht="12" customHeight="1">
      <c r="B113" s="29"/>
      <c r="C113" s="26" t="s">
        <v>106</v>
      </c>
      <c r="L113" s="29"/>
    </row>
    <row r="114" spans="2:65" s="1" customFormat="1" ht="16.5" customHeight="1">
      <c r="B114" s="29"/>
      <c r="E114" s="194" t="str">
        <f>E9</f>
        <v>ZL1 - Změnový list č.1 - sanace a obruby</v>
      </c>
      <c r="F114" s="230"/>
      <c r="G114" s="230"/>
      <c r="H114" s="230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6" t="s">
        <v>18</v>
      </c>
      <c r="F116" s="24" t="str">
        <f>F12</f>
        <v xml:space="preserve"> </v>
      </c>
      <c r="I116" s="26" t="s">
        <v>20</v>
      </c>
      <c r="J116" s="49" t="str">
        <f>IF(J12="","",J12)</f>
        <v>13. 6. 2024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6" t="s">
        <v>22</v>
      </c>
      <c r="F118" s="24" t="str">
        <f>E15</f>
        <v>Město Humpolec, Horní náměstí 300, 396 22 Humpolec</v>
      </c>
      <c r="I118" s="26" t="s">
        <v>32</v>
      </c>
      <c r="J118" s="27" t="str">
        <f>E21</f>
        <v xml:space="preserve"> </v>
      </c>
      <c r="L118" s="29"/>
    </row>
    <row r="119" spans="2:65" s="1" customFormat="1" ht="15.2" customHeight="1">
      <c r="B119" s="29"/>
      <c r="C119" s="26" t="s">
        <v>28</v>
      </c>
      <c r="F119" s="24" t="str">
        <f>IF(E18="","",E18)</f>
        <v>PKbau s.r.o.</v>
      </c>
      <c r="I119" s="26" t="s">
        <v>34</v>
      </c>
      <c r="J119" s="27" t="str">
        <f>E24</f>
        <v xml:space="preserve"> </v>
      </c>
      <c r="L119" s="29"/>
    </row>
    <row r="120" spans="2:65" s="1" customFormat="1" ht="10.35" customHeight="1">
      <c r="B120" s="29"/>
      <c r="L120" s="29"/>
    </row>
    <row r="121" spans="2:65" s="10" customFormat="1" ht="29.25" customHeight="1">
      <c r="B121" s="109"/>
      <c r="C121" s="110" t="s">
        <v>120</v>
      </c>
      <c r="D121" s="111" t="s">
        <v>61</v>
      </c>
      <c r="E121" s="111" t="s">
        <v>57</v>
      </c>
      <c r="F121" s="111" t="s">
        <v>58</v>
      </c>
      <c r="G121" s="111" t="s">
        <v>121</v>
      </c>
      <c r="H121" s="111" t="s">
        <v>122</v>
      </c>
      <c r="I121" s="111" t="s">
        <v>123</v>
      </c>
      <c r="J121" s="111" t="s">
        <v>110</v>
      </c>
      <c r="K121" s="112" t="s">
        <v>124</v>
      </c>
      <c r="L121" s="109"/>
      <c r="M121" s="56" t="s">
        <v>1</v>
      </c>
      <c r="N121" s="57" t="s">
        <v>40</v>
      </c>
      <c r="O121" s="57" t="s">
        <v>125</v>
      </c>
      <c r="P121" s="57" t="s">
        <v>126</v>
      </c>
      <c r="Q121" s="57" t="s">
        <v>127</v>
      </c>
      <c r="R121" s="57" t="s">
        <v>128</v>
      </c>
      <c r="S121" s="57" t="s">
        <v>129</v>
      </c>
      <c r="T121" s="58" t="s">
        <v>130</v>
      </c>
    </row>
    <row r="122" spans="2:65" s="1" customFormat="1" ht="22.9" customHeight="1">
      <c r="B122" s="29"/>
      <c r="C122" s="61" t="s">
        <v>131</v>
      </c>
      <c r="J122" s="113">
        <f>BK122</f>
        <v>2342629.2399999998</v>
      </c>
      <c r="L122" s="29"/>
      <c r="M122" s="59"/>
      <c r="N122" s="50"/>
      <c r="O122" s="50"/>
      <c r="P122" s="114">
        <f>P123</f>
        <v>29.680827000000001</v>
      </c>
      <c r="Q122" s="50"/>
      <c r="R122" s="114">
        <f>R123</f>
        <v>1898.5552940000002</v>
      </c>
      <c r="S122" s="50"/>
      <c r="T122" s="115">
        <f>T123</f>
        <v>1150.1399999999999</v>
      </c>
      <c r="AT122" s="17" t="s">
        <v>75</v>
      </c>
      <c r="AU122" s="17" t="s">
        <v>112</v>
      </c>
      <c r="BK122" s="116">
        <f>BK123</f>
        <v>2342629.2399999998</v>
      </c>
    </row>
    <row r="123" spans="2:65" s="11" customFormat="1" ht="25.9" customHeight="1">
      <c r="B123" s="117"/>
      <c r="D123" s="118" t="s">
        <v>75</v>
      </c>
      <c r="E123" s="119" t="s">
        <v>132</v>
      </c>
      <c r="F123" s="119" t="s">
        <v>133</v>
      </c>
      <c r="J123" s="120">
        <f>BK123</f>
        <v>2342629.2399999998</v>
      </c>
      <c r="L123" s="117"/>
      <c r="M123" s="121"/>
      <c r="P123" s="122">
        <f>P124+P132+P136+P162+P178</f>
        <v>29.680827000000001</v>
      </c>
      <c r="R123" s="122">
        <f>R124+R132+R136+R162+R178</f>
        <v>1898.5552940000002</v>
      </c>
      <c r="T123" s="123">
        <f>T124+T132+T136+T162+T178</f>
        <v>1150.1399999999999</v>
      </c>
      <c r="AR123" s="118" t="s">
        <v>84</v>
      </c>
      <c r="AT123" s="124" t="s">
        <v>75</v>
      </c>
      <c r="AU123" s="124" t="s">
        <v>76</v>
      </c>
      <c r="AY123" s="118" t="s">
        <v>134</v>
      </c>
      <c r="BK123" s="125">
        <f>BK124+BK132+BK136+BK162+BK178</f>
        <v>2342629.2399999998</v>
      </c>
    </row>
    <row r="124" spans="2:65" s="11" customFormat="1" ht="22.9" customHeight="1">
      <c r="B124" s="117"/>
      <c r="D124" s="118" t="s">
        <v>75</v>
      </c>
      <c r="E124" s="126" t="s">
        <v>84</v>
      </c>
      <c r="F124" s="126" t="s">
        <v>135</v>
      </c>
      <c r="J124" s="127">
        <f>BK124</f>
        <v>113090.49</v>
      </c>
      <c r="L124" s="117"/>
      <c r="M124" s="121"/>
      <c r="P124" s="122">
        <f>SUM(P125:P131)</f>
        <v>0</v>
      </c>
      <c r="R124" s="122">
        <f>SUM(R125:R131)</f>
        <v>0</v>
      </c>
      <c r="T124" s="123">
        <f>SUM(T125:T131)</f>
        <v>1150.1399999999999</v>
      </c>
      <c r="AR124" s="118" t="s">
        <v>84</v>
      </c>
      <c r="AT124" s="124" t="s">
        <v>75</v>
      </c>
      <c r="AU124" s="124" t="s">
        <v>84</v>
      </c>
      <c r="AY124" s="118" t="s">
        <v>134</v>
      </c>
      <c r="BK124" s="125">
        <f>SUM(BK125:BK131)</f>
        <v>113090.49</v>
      </c>
    </row>
    <row r="125" spans="2:65" s="1" customFormat="1" ht="24.2" customHeight="1">
      <c r="B125" s="128"/>
      <c r="C125" s="129" t="s">
        <v>84</v>
      </c>
      <c r="D125" s="130" t="s">
        <v>136</v>
      </c>
      <c r="E125" s="131" t="s">
        <v>137</v>
      </c>
      <c r="F125" s="132" t="s">
        <v>138</v>
      </c>
      <c r="G125" s="133" t="s">
        <v>139</v>
      </c>
      <c r="H125" s="134">
        <v>1983</v>
      </c>
      <c r="I125" s="135">
        <v>57.03</v>
      </c>
      <c r="J125" s="135">
        <f>ROUND(I125*H125,2)</f>
        <v>113090.49</v>
      </c>
      <c r="K125" s="132" t="s">
        <v>140</v>
      </c>
      <c r="L125" s="29"/>
      <c r="M125" s="136" t="s">
        <v>1</v>
      </c>
      <c r="N125" s="137" t="s">
        <v>41</v>
      </c>
      <c r="O125" s="138">
        <v>0</v>
      </c>
      <c r="P125" s="138">
        <f>O125*H125</f>
        <v>0</v>
      </c>
      <c r="Q125" s="138">
        <v>0</v>
      </c>
      <c r="R125" s="138">
        <f>Q125*H125</f>
        <v>0</v>
      </c>
      <c r="S125" s="138">
        <v>0.57999999999999996</v>
      </c>
      <c r="T125" s="139">
        <f>S125*H125</f>
        <v>1150.1399999999999</v>
      </c>
      <c r="AR125" s="140" t="s">
        <v>141</v>
      </c>
      <c r="AT125" s="140" t="s">
        <v>136</v>
      </c>
      <c r="AU125" s="140" t="s">
        <v>86</v>
      </c>
      <c r="AY125" s="17" t="s">
        <v>134</v>
      </c>
      <c r="BE125" s="141">
        <f>IF(N125="základní",J125,0)</f>
        <v>113090.49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7" t="s">
        <v>84</v>
      </c>
      <c r="BK125" s="141">
        <f>ROUND(I125*H125,2)</f>
        <v>113090.49</v>
      </c>
      <c r="BL125" s="17" t="s">
        <v>141</v>
      </c>
      <c r="BM125" s="140" t="s">
        <v>142</v>
      </c>
    </row>
    <row r="126" spans="2:65" s="1" customFormat="1" ht="39">
      <c r="B126" s="29"/>
      <c r="D126" s="142" t="s">
        <v>143</v>
      </c>
      <c r="F126" s="143" t="s">
        <v>144</v>
      </c>
      <c r="L126" s="29"/>
      <c r="M126" s="144"/>
      <c r="T126" s="53"/>
      <c r="AT126" s="17" t="s">
        <v>143</v>
      </c>
      <c r="AU126" s="17" t="s">
        <v>86</v>
      </c>
    </row>
    <row r="127" spans="2:65" s="12" customFormat="1" ht="22.5">
      <c r="B127" s="145"/>
      <c r="D127" s="142" t="s">
        <v>145</v>
      </c>
      <c r="E127" s="146" t="s">
        <v>1</v>
      </c>
      <c r="F127" s="147" t="s">
        <v>146</v>
      </c>
      <c r="H127" s="148">
        <v>1983</v>
      </c>
      <c r="L127" s="145"/>
      <c r="M127" s="149"/>
      <c r="T127" s="150"/>
      <c r="AT127" s="146" t="s">
        <v>145</v>
      </c>
      <c r="AU127" s="146" t="s">
        <v>86</v>
      </c>
      <c r="AV127" s="12" t="s">
        <v>86</v>
      </c>
      <c r="AW127" s="12" t="s">
        <v>33</v>
      </c>
      <c r="AX127" s="12" t="s">
        <v>76</v>
      </c>
      <c r="AY127" s="146" t="s">
        <v>134</v>
      </c>
    </row>
    <row r="128" spans="2:65" s="13" customFormat="1" ht="11.25">
      <c r="B128" s="151"/>
      <c r="D128" s="142" t="s">
        <v>145</v>
      </c>
      <c r="E128" s="152" t="s">
        <v>1</v>
      </c>
      <c r="F128" s="153" t="s">
        <v>147</v>
      </c>
      <c r="H128" s="154">
        <v>1983</v>
      </c>
      <c r="L128" s="151"/>
      <c r="M128" s="155"/>
      <c r="T128" s="156"/>
      <c r="AT128" s="152" t="s">
        <v>145</v>
      </c>
      <c r="AU128" s="152" t="s">
        <v>86</v>
      </c>
      <c r="AV128" s="13" t="s">
        <v>141</v>
      </c>
      <c r="AW128" s="13" t="s">
        <v>33</v>
      </c>
      <c r="AX128" s="13" t="s">
        <v>84</v>
      </c>
      <c r="AY128" s="152" t="s">
        <v>134</v>
      </c>
    </row>
    <row r="129" spans="2:65" s="1" customFormat="1" ht="24.2" customHeight="1">
      <c r="B129" s="128"/>
      <c r="C129" s="129" t="s">
        <v>86</v>
      </c>
      <c r="D129" s="157" t="s">
        <v>136</v>
      </c>
      <c r="E129" s="131" t="s">
        <v>148</v>
      </c>
      <c r="F129" s="132" t="s">
        <v>149</v>
      </c>
      <c r="G129" s="133" t="s">
        <v>139</v>
      </c>
      <c r="H129" s="134">
        <v>0</v>
      </c>
      <c r="I129" s="135">
        <v>23.77</v>
      </c>
      <c r="J129" s="135">
        <f>ROUND(I129*H129,2)</f>
        <v>0</v>
      </c>
      <c r="K129" s="132" t="s">
        <v>140</v>
      </c>
      <c r="L129" s="29"/>
      <c r="M129" s="136" t="s">
        <v>1</v>
      </c>
      <c r="N129" s="137" t="s">
        <v>41</v>
      </c>
      <c r="O129" s="138">
        <v>0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141</v>
      </c>
      <c r="AT129" s="140" t="s">
        <v>136</v>
      </c>
      <c r="AU129" s="140" t="s">
        <v>86</v>
      </c>
      <c r="AY129" s="17" t="s">
        <v>134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7" t="s">
        <v>84</v>
      </c>
      <c r="BK129" s="141">
        <f>ROUND(I129*H129,2)</f>
        <v>0</v>
      </c>
      <c r="BL129" s="17" t="s">
        <v>141</v>
      </c>
      <c r="BM129" s="140" t="s">
        <v>150</v>
      </c>
    </row>
    <row r="130" spans="2:65" s="1" customFormat="1" ht="19.5">
      <c r="B130" s="29"/>
      <c r="D130" s="142" t="s">
        <v>143</v>
      </c>
      <c r="F130" s="143" t="s">
        <v>151</v>
      </c>
      <c r="L130" s="29"/>
      <c r="M130" s="144"/>
      <c r="T130" s="53"/>
      <c r="AT130" s="17" t="s">
        <v>143</v>
      </c>
      <c r="AU130" s="17" t="s">
        <v>86</v>
      </c>
    </row>
    <row r="131" spans="2:65" s="1" customFormat="1" ht="19.5">
      <c r="B131" s="29"/>
      <c r="D131" s="142" t="s">
        <v>152</v>
      </c>
      <c r="F131" s="158" t="s">
        <v>153</v>
      </c>
      <c r="L131" s="29"/>
      <c r="M131" s="144"/>
      <c r="T131" s="53"/>
      <c r="AT131" s="17" t="s">
        <v>152</v>
      </c>
      <c r="AU131" s="17" t="s">
        <v>86</v>
      </c>
    </row>
    <row r="132" spans="2:65" s="11" customFormat="1" ht="22.9" customHeight="1">
      <c r="B132" s="117"/>
      <c r="D132" s="118" t="s">
        <v>75</v>
      </c>
      <c r="E132" s="126" t="s">
        <v>154</v>
      </c>
      <c r="F132" s="126" t="s">
        <v>155</v>
      </c>
      <c r="J132" s="127">
        <f>BK132</f>
        <v>798990.36</v>
      </c>
      <c r="L132" s="117"/>
      <c r="M132" s="121"/>
      <c r="P132" s="122">
        <f>SUM(P133:P135)</f>
        <v>0</v>
      </c>
      <c r="R132" s="122">
        <f>SUM(R133:R135)</f>
        <v>1824.3600000000001</v>
      </c>
      <c r="T132" s="123">
        <f>SUM(T133:T135)</f>
        <v>0</v>
      </c>
      <c r="AR132" s="118" t="s">
        <v>84</v>
      </c>
      <c r="AT132" s="124" t="s">
        <v>75</v>
      </c>
      <c r="AU132" s="124" t="s">
        <v>84</v>
      </c>
      <c r="AY132" s="118" t="s">
        <v>134</v>
      </c>
      <c r="BK132" s="125">
        <f>SUM(BK133:BK135)</f>
        <v>798990.36</v>
      </c>
    </row>
    <row r="133" spans="2:65" s="1" customFormat="1" ht="24.2" customHeight="1">
      <c r="B133" s="128"/>
      <c r="C133" s="129" t="s">
        <v>156</v>
      </c>
      <c r="D133" s="157" t="s">
        <v>136</v>
      </c>
      <c r="E133" s="131" t="s">
        <v>157</v>
      </c>
      <c r="F133" s="132" t="s">
        <v>158</v>
      </c>
      <c r="G133" s="133" t="s">
        <v>139</v>
      </c>
      <c r="H133" s="134">
        <v>3966</v>
      </c>
      <c r="I133" s="135">
        <v>201.46</v>
      </c>
      <c r="J133" s="135">
        <f>ROUND(I133*H133,2)</f>
        <v>798990.36</v>
      </c>
      <c r="K133" s="132" t="s">
        <v>140</v>
      </c>
      <c r="L133" s="29"/>
      <c r="M133" s="136" t="s">
        <v>1</v>
      </c>
      <c r="N133" s="137" t="s">
        <v>41</v>
      </c>
      <c r="O133" s="138">
        <v>0</v>
      </c>
      <c r="P133" s="138">
        <f>O133*H133</f>
        <v>0</v>
      </c>
      <c r="Q133" s="138">
        <v>0.46</v>
      </c>
      <c r="R133" s="138">
        <f>Q133*H133</f>
        <v>1824.3600000000001</v>
      </c>
      <c r="S133" s="138">
        <v>0</v>
      </c>
      <c r="T133" s="139">
        <f>S133*H133</f>
        <v>0</v>
      </c>
      <c r="AR133" s="140" t="s">
        <v>141</v>
      </c>
      <c r="AT133" s="140" t="s">
        <v>136</v>
      </c>
      <c r="AU133" s="140" t="s">
        <v>86</v>
      </c>
      <c r="AY133" s="17" t="s">
        <v>134</v>
      </c>
      <c r="BE133" s="141">
        <f>IF(N133="základní",J133,0)</f>
        <v>798990.36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7" t="s">
        <v>84</v>
      </c>
      <c r="BK133" s="141">
        <f>ROUND(I133*H133,2)</f>
        <v>798990.36</v>
      </c>
      <c r="BL133" s="17" t="s">
        <v>141</v>
      </c>
      <c r="BM133" s="140" t="s">
        <v>159</v>
      </c>
    </row>
    <row r="134" spans="2:65" s="1" customFormat="1" ht="19.5">
      <c r="B134" s="29"/>
      <c r="D134" s="142" t="s">
        <v>143</v>
      </c>
      <c r="F134" s="143" t="s">
        <v>160</v>
      </c>
      <c r="L134" s="29"/>
      <c r="M134" s="144"/>
      <c r="T134" s="53"/>
      <c r="AT134" s="17" t="s">
        <v>143</v>
      </c>
      <c r="AU134" s="17" t="s">
        <v>86</v>
      </c>
    </row>
    <row r="135" spans="2:65" s="12" customFormat="1" ht="11.25">
      <c r="B135" s="145"/>
      <c r="D135" s="142" t="s">
        <v>145</v>
      </c>
      <c r="E135" s="146" t="s">
        <v>1</v>
      </c>
      <c r="F135" s="147" t="s">
        <v>161</v>
      </c>
      <c r="H135" s="148">
        <v>3966</v>
      </c>
      <c r="L135" s="145"/>
      <c r="M135" s="149"/>
      <c r="T135" s="150"/>
      <c r="AT135" s="146" t="s">
        <v>145</v>
      </c>
      <c r="AU135" s="146" t="s">
        <v>86</v>
      </c>
      <c r="AV135" s="12" t="s">
        <v>86</v>
      </c>
      <c r="AW135" s="12" t="s">
        <v>33</v>
      </c>
      <c r="AX135" s="12" t="s">
        <v>84</v>
      </c>
      <c r="AY135" s="146" t="s">
        <v>134</v>
      </c>
    </row>
    <row r="136" spans="2:65" s="11" customFormat="1" ht="22.9" customHeight="1">
      <c r="B136" s="117"/>
      <c r="D136" s="118" t="s">
        <v>75</v>
      </c>
      <c r="E136" s="126" t="s">
        <v>162</v>
      </c>
      <c r="F136" s="126" t="s">
        <v>163</v>
      </c>
      <c r="J136" s="127">
        <f>BK136</f>
        <v>1020701.6299999998</v>
      </c>
      <c r="L136" s="117"/>
      <c r="M136" s="121"/>
      <c r="P136" s="122">
        <f>SUM(P137:P161)</f>
        <v>0</v>
      </c>
      <c r="R136" s="122">
        <f>SUM(R137:R161)</f>
        <v>74.195294000000004</v>
      </c>
      <c r="T136" s="123">
        <f>SUM(T137:T161)</f>
        <v>0</v>
      </c>
      <c r="AR136" s="118" t="s">
        <v>84</v>
      </c>
      <c r="AT136" s="124" t="s">
        <v>75</v>
      </c>
      <c r="AU136" s="124" t="s">
        <v>84</v>
      </c>
      <c r="AY136" s="118" t="s">
        <v>134</v>
      </c>
      <c r="BK136" s="125">
        <f>SUM(BK137:BK161)</f>
        <v>1020701.6299999998</v>
      </c>
    </row>
    <row r="137" spans="2:65" s="1" customFormat="1" ht="21.75" customHeight="1">
      <c r="B137" s="128"/>
      <c r="C137" s="159" t="s">
        <v>141</v>
      </c>
      <c r="D137" s="160" t="s">
        <v>164</v>
      </c>
      <c r="E137" s="161" t="s">
        <v>165</v>
      </c>
      <c r="F137" s="162" t="s">
        <v>166</v>
      </c>
      <c r="G137" s="163" t="s">
        <v>167</v>
      </c>
      <c r="H137" s="164">
        <v>276</v>
      </c>
      <c r="I137" s="165">
        <v>2269.2199999999998</v>
      </c>
      <c r="J137" s="165">
        <f>ROUND(I137*H137,2)</f>
        <v>626304.72</v>
      </c>
      <c r="K137" s="162" t="s">
        <v>140</v>
      </c>
      <c r="L137" s="166"/>
      <c r="M137" s="167" t="s">
        <v>1</v>
      </c>
      <c r="N137" s="168" t="s">
        <v>41</v>
      </c>
      <c r="O137" s="138">
        <v>0</v>
      </c>
      <c r="P137" s="138">
        <f>O137*H137</f>
        <v>0</v>
      </c>
      <c r="Q137" s="138">
        <v>0.2</v>
      </c>
      <c r="R137" s="138">
        <f>Q137*H137</f>
        <v>55.2</v>
      </c>
      <c r="S137" s="138">
        <v>0</v>
      </c>
      <c r="T137" s="139">
        <f>S137*H137</f>
        <v>0</v>
      </c>
      <c r="AR137" s="140" t="s">
        <v>168</v>
      </c>
      <c r="AT137" s="140" t="s">
        <v>164</v>
      </c>
      <c r="AU137" s="140" t="s">
        <v>86</v>
      </c>
      <c r="AY137" s="17" t="s">
        <v>134</v>
      </c>
      <c r="BE137" s="141">
        <f>IF(N137="základní",J137,0)</f>
        <v>626304.72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7" t="s">
        <v>84</v>
      </c>
      <c r="BK137" s="141">
        <f>ROUND(I137*H137,2)</f>
        <v>626304.72</v>
      </c>
      <c r="BL137" s="17" t="s">
        <v>141</v>
      </c>
      <c r="BM137" s="140" t="s">
        <v>169</v>
      </c>
    </row>
    <row r="138" spans="2:65" s="1" customFormat="1" ht="11.25">
      <c r="B138" s="29"/>
      <c r="D138" s="142" t="s">
        <v>143</v>
      </c>
      <c r="F138" s="143" t="s">
        <v>166</v>
      </c>
      <c r="L138" s="29"/>
      <c r="M138" s="144"/>
      <c r="T138" s="53"/>
      <c r="AT138" s="17" t="s">
        <v>143</v>
      </c>
      <c r="AU138" s="17" t="s">
        <v>86</v>
      </c>
    </row>
    <row r="139" spans="2:65" s="1" customFormat="1" ht="19.5">
      <c r="B139" s="29"/>
      <c r="D139" s="142" t="s">
        <v>152</v>
      </c>
      <c r="F139" s="158" t="s">
        <v>170</v>
      </c>
      <c r="L139" s="29"/>
      <c r="M139" s="144"/>
      <c r="T139" s="53"/>
      <c r="AT139" s="17" t="s">
        <v>152</v>
      </c>
      <c r="AU139" s="17" t="s">
        <v>86</v>
      </c>
    </row>
    <row r="140" spans="2:65" s="12" customFormat="1" ht="11.25">
      <c r="B140" s="145"/>
      <c r="D140" s="142" t="s">
        <v>145</v>
      </c>
      <c r="E140" s="146" t="s">
        <v>1</v>
      </c>
      <c r="F140" s="147" t="s">
        <v>171</v>
      </c>
      <c r="H140" s="148">
        <v>276</v>
      </c>
      <c r="L140" s="145"/>
      <c r="M140" s="149"/>
      <c r="T140" s="150"/>
      <c r="AT140" s="146" t="s">
        <v>145</v>
      </c>
      <c r="AU140" s="146" t="s">
        <v>86</v>
      </c>
      <c r="AV140" s="12" t="s">
        <v>86</v>
      </c>
      <c r="AW140" s="12" t="s">
        <v>33</v>
      </c>
      <c r="AX140" s="12" t="s">
        <v>76</v>
      </c>
      <c r="AY140" s="146" t="s">
        <v>134</v>
      </c>
    </row>
    <row r="141" spans="2:65" s="13" customFormat="1" ht="11.25">
      <c r="B141" s="151"/>
      <c r="D141" s="142" t="s">
        <v>145</v>
      </c>
      <c r="E141" s="152" t="s">
        <v>1</v>
      </c>
      <c r="F141" s="153" t="s">
        <v>147</v>
      </c>
      <c r="H141" s="154">
        <v>276</v>
      </c>
      <c r="L141" s="151"/>
      <c r="M141" s="155"/>
      <c r="T141" s="156"/>
      <c r="AT141" s="152" t="s">
        <v>145</v>
      </c>
      <c r="AU141" s="152" t="s">
        <v>86</v>
      </c>
      <c r="AV141" s="13" t="s">
        <v>141</v>
      </c>
      <c r="AW141" s="13" t="s">
        <v>33</v>
      </c>
      <c r="AX141" s="13" t="s">
        <v>84</v>
      </c>
      <c r="AY141" s="152" t="s">
        <v>134</v>
      </c>
    </row>
    <row r="142" spans="2:65" s="1" customFormat="1" ht="24.2" customHeight="1">
      <c r="B142" s="128"/>
      <c r="C142" s="129" t="s">
        <v>154</v>
      </c>
      <c r="D142" s="157" t="s">
        <v>136</v>
      </c>
      <c r="E142" s="131" t="s">
        <v>172</v>
      </c>
      <c r="F142" s="132" t="s">
        <v>173</v>
      </c>
      <c r="G142" s="133" t="s">
        <v>167</v>
      </c>
      <c r="H142" s="134">
        <v>37.6</v>
      </c>
      <c r="I142" s="135">
        <v>513.27</v>
      </c>
      <c r="J142" s="135">
        <f>ROUND(I142*H142,2)</f>
        <v>19298.95</v>
      </c>
      <c r="K142" s="132" t="s">
        <v>140</v>
      </c>
      <c r="L142" s="29"/>
      <c r="M142" s="136" t="s">
        <v>1</v>
      </c>
      <c r="N142" s="137" t="s">
        <v>41</v>
      </c>
      <c r="O142" s="138">
        <v>0</v>
      </c>
      <c r="P142" s="138">
        <f>O142*H142</f>
        <v>0</v>
      </c>
      <c r="Q142" s="138">
        <v>0.16849</v>
      </c>
      <c r="R142" s="138">
        <f>Q142*H142</f>
        <v>6.3352240000000002</v>
      </c>
      <c r="S142" s="138">
        <v>0</v>
      </c>
      <c r="T142" s="139">
        <f>S142*H142</f>
        <v>0</v>
      </c>
      <c r="AR142" s="140" t="s">
        <v>141</v>
      </c>
      <c r="AT142" s="140" t="s">
        <v>136</v>
      </c>
      <c r="AU142" s="140" t="s">
        <v>86</v>
      </c>
      <c r="AY142" s="17" t="s">
        <v>134</v>
      </c>
      <c r="BE142" s="141">
        <f>IF(N142="základní",J142,0)</f>
        <v>19298.95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7" t="s">
        <v>84</v>
      </c>
      <c r="BK142" s="141">
        <f>ROUND(I142*H142,2)</f>
        <v>19298.95</v>
      </c>
      <c r="BL142" s="17" t="s">
        <v>141</v>
      </c>
      <c r="BM142" s="140" t="s">
        <v>174</v>
      </c>
    </row>
    <row r="143" spans="2:65" s="1" customFormat="1" ht="29.25">
      <c r="B143" s="29"/>
      <c r="D143" s="142" t="s">
        <v>143</v>
      </c>
      <c r="F143" s="143" t="s">
        <v>175</v>
      </c>
      <c r="L143" s="29"/>
      <c r="M143" s="144"/>
      <c r="T143" s="53"/>
      <c r="AT143" s="17" t="s">
        <v>143</v>
      </c>
      <c r="AU143" s="17" t="s">
        <v>86</v>
      </c>
    </row>
    <row r="144" spans="2:65" s="12" customFormat="1" ht="11.25">
      <c r="B144" s="145"/>
      <c r="D144" s="142" t="s">
        <v>145</v>
      </c>
      <c r="E144" s="146" t="s">
        <v>1</v>
      </c>
      <c r="F144" s="147" t="s">
        <v>176</v>
      </c>
      <c r="H144" s="148">
        <v>36.6</v>
      </c>
      <c r="L144" s="145"/>
      <c r="M144" s="149"/>
      <c r="T144" s="150"/>
      <c r="AT144" s="146" t="s">
        <v>145</v>
      </c>
      <c r="AU144" s="146" t="s">
        <v>86</v>
      </c>
      <c r="AV144" s="12" t="s">
        <v>86</v>
      </c>
      <c r="AW144" s="12" t="s">
        <v>33</v>
      </c>
      <c r="AX144" s="12" t="s">
        <v>76</v>
      </c>
      <c r="AY144" s="146" t="s">
        <v>134</v>
      </c>
    </row>
    <row r="145" spans="2:65" s="12" customFormat="1" ht="11.25">
      <c r="B145" s="145"/>
      <c r="D145" s="142" t="s">
        <v>145</v>
      </c>
      <c r="E145" s="146" t="s">
        <v>1</v>
      </c>
      <c r="F145" s="147" t="s">
        <v>84</v>
      </c>
      <c r="H145" s="148">
        <v>1</v>
      </c>
      <c r="L145" s="145"/>
      <c r="M145" s="149"/>
      <c r="T145" s="150"/>
      <c r="AT145" s="146" t="s">
        <v>145</v>
      </c>
      <c r="AU145" s="146" t="s">
        <v>86</v>
      </c>
      <c r="AV145" s="12" t="s">
        <v>86</v>
      </c>
      <c r="AW145" s="12" t="s">
        <v>33</v>
      </c>
      <c r="AX145" s="12" t="s">
        <v>76</v>
      </c>
      <c r="AY145" s="146" t="s">
        <v>134</v>
      </c>
    </row>
    <row r="146" spans="2:65" s="13" customFormat="1" ht="11.25">
      <c r="B146" s="151"/>
      <c r="D146" s="142" t="s">
        <v>145</v>
      </c>
      <c r="E146" s="152" t="s">
        <v>1</v>
      </c>
      <c r="F146" s="153" t="s">
        <v>147</v>
      </c>
      <c r="H146" s="154">
        <v>37.6</v>
      </c>
      <c r="L146" s="151"/>
      <c r="M146" s="155"/>
      <c r="T146" s="156"/>
      <c r="AT146" s="152" t="s">
        <v>145</v>
      </c>
      <c r="AU146" s="152" t="s">
        <v>86</v>
      </c>
      <c r="AV146" s="13" t="s">
        <v>141</v>
      </c>
      <c r="AW146" s="13" t="s">
        <v>33</v>
      </c>
      <c r="AX146" s="13" t="s">
        <v>84</v>
      </c>
      <c r="AY146" s="152" t="s">
        <v>134</v>
      </c>
    </row>
    <row r="147" spans="2:65" s="1" customFormat="1" ht="24.2" customHeight="1">
      <c r="B147" s="128"/>
      <c r="C147" s="159" t="s">
        <v>177</v>
      </c>
      <c r="D147" s="160" t="s">
        <v>164</v>
      </c>
      <c r="E147" s="161" t="s">
        <v>178</v>
      </c>
      <c r="F147" s="162" t="s">
        <v>179</v>
      </c>
      <c r="G147" s="163" t="s">
        <v>167</v>
      </c>
      <c r="H147" s="164">
        <v>38.43</v>
      </c>
      <c r="I147" s="165">
        <v>8844.5400000000009</v>
      </c>
      <c r="J147" s="165">
        <f>ROUND(I147*H147,2)</f>
        <v>339895.67</v>
      </c>
      <c r="K147" s="162" t="s">
        <v>140</v>
      </c>
      <c r="L147" s="166"/>
      <c r="M147" s="167" t="s">
        <v>1</v>
      </c>
      <c r="N147" s="168" t="s">
        <v>41</v>
      </c>
      <c r="O147" s="138">
        <v>0</v>
      </c>
      <c r="P147" s="138">
        <f>O147*H147</f>
        <v>0</v>
      </c>
      <c r="Q147" s="138">
        <v>0.2</v>
      </c>
      <c r="R147" s="138">
        <f>Q147*H147</f>
        <v>7.6859999999999999</v>
      </c>
      <c r="S147" s="138">
        <v>0</v>
      </c>
      <c r="T147" s="139">
        <f>S147*H147</f>
        <v>0</v>
      </c>
      <c r="AR147" s="140" t="s">
        <v>168</v>
      </c>
      <c r="AT147" s="140" t="s">
        <v>164</v>
      </c>
      <c r="AU147" s="140" t="s">
        <v>86</v>
      </c>
      <c r="AY147" s="17" t="s">
        <v>134</v>
      </c>
      <c r="BE147" s="141">
        <f>IF(N147="základní",J147,0)</f>
        <v>339895.67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7" t="s">
        <v>84</v>
      </c>
      <c r="BK147" s="141">
        <f>ROUND(I147*H147,2)</f>
        <v>339895.67</v>
      </c>
      <c r="BL147" s="17" t="s">
        <v>141</v>
      </c>
      <c r="BM147" s="140" t="s">
        <v>180</v>
      </c>
    </row>
    <row r="148" spans="2:65" s="1" customFormat="1" ht="11.25">
      <c r="B148" s="29"/>
      <c r="D148" s="142" t="s">
        <v>143</v>
      </c>
      <c r="F148" s="143" t="s">
        <v>179</v>
      </c>
      <c r="L148" s="29"/>
      <c r="M148" s="144"/>
      <c r="T148" s="53"/>
      <c r="AT148" s="17" t="s">
        <v>143</v>
      </c>
      <c r="AU148" s="17" t="s">
        <v>86</v>
      </c>
    </row>
    <row r="149" spans="2:65" s="12" customFormat="1" ht="11.25">
      <c r="B149" s="145"/>
      <c r="D149" s="142" t="s">
        <v>145</v>
      </c>
      <c r="E149" s="146" t="s">
        <v>1</v>
      </c>
      <c r="F149" s="147" t="s">
        <v>181</v>
      </c>
      <c r="H149" s="148">
        <v>38.43</v>
      </c>
      <c r="L149" s="145"/>
      <c r="M149" s="149"/>
      <c r="T149" s="150"/>
      <c r="AT149" s="146" t="s">
        <v>145</v>
      </c>
      <c r="AU149" s="146" t="s">
        <v>86</v>
      </c>
      <c r="AV149" s="12" t="s">
        <v>86</v>
      </c>
      <c r="AW149" s="12" t="s">
        <v>33</v>
      </c>
      <c r="AX149" s="12" t="s">
        <v>76</v>
      </c>
      <c r="AY149" s="146" t="s">
        <v>134</v>
      </c>
    </row>
    <row r="150" spans="2:65" s="13" customFormat="1" ht="11.25">
      <c r="B150" s="151"/>
      <c r="D150" s="142" t="s">
        <v>145</v>
      </c>
      <c r="E150" s="152" t="s">
        <v>1</v>
      </c>
      <c r="F150" s="153" t="s">
        <v>147</v>
      </c>
      <c r="H150" s="154">
        <v>38.43</v>
      </c>
      <c r="L150" s="151"/>
      <c r="M150" s="155"/>
      <c r="T150" s="156"/>
      <c r="AT150" s="152" t="s">
        <v>145</v>
      </c>
      <c r="AU150" s="152" t="s">
        <v>86</v>
      </c>
      <c r="AV150" s="13" t="s">
        <v>141</v>
      </c>
      <c r="AW150" s="13" t="s">
        <v>33</v>
      </c>
      <c r="AX150" s="13" t="s">
        <v>84</v>
      </c>
      <c r="AY150" s="152" t="s">
        <v>134</v>
      </c>
    </row>
    <row r="151" spans="2:65" s="1" customFormat="1" ht="24.2" customHeight="1">
      <c r="B151" s="128"/>
      <c r="C151" s="159" t="s">
        <v>182</v>
      </c>
      <c r="D151" s="160" t="s">
        <v>164</v>
      </c>
      <c r="E151" s="161" t="s">
        <v>183</v>
      </c>
      <c r="F151" s="162" t="s">
        <v>184</v>
      </c>
      <c r="G151" s="163" t="s">
        <v>167</v>
      </c>
      <c r="H151" s="164">
        <v>1.05</v>
      </c>
      <c r="I151" s="165">
        <v>14803.93</v>
      </c>
      <c r="J151" s="165">
        <f>ROUND(I151*H151,2)</f>
        <v>15544.13</v>
      </c>
      <c r="K151" s="162" t="s">
        <v>140</v>
      </c>
      <c r="L151" s="166"/>
      <c r="M151" s="167" t="s">
        <v>1</v>
      </c>
      <c r="N151" s="168" t="s">
        <v>41</v>
      </c>
      <c r="O151" s="138">
        <v>0</v>
      </c>
      <c r="P151" s="138">
        <f>O151*H151</f>
        <v>0</v>
      </c>
      <c r="Q151" s="138">
        <v>0.4</v>
      </c>
      <c r="R151" s="138">
        <f>Q151*H151</f>
        <v>0.42000000000000004</v>
      </c>
      <c r="S151" s="138">
        <v>0</v>
      </c>
      <c r="T151" s="139">
        <f>S151*H151</f>
        <v>0</v>
      </c>
      <c r="AR151" s="140" t="s">
        <v>168</v>
      </c>
      <c r="AT151" s="140" t="s">
        <v>164</v>
      </c>
      <c r="AU151" s="140" t="s">
        <v>86</v>
      </c>
      <c r="AY151" s="17" t="s">
        <v>134</v>
      </c>
      <c r="BE151" s="141">
        <f>IF(N151="základní",J151,0)</f>
        <v>15544.13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7" t="s">
        <v>84</v>
      </c>
      <c r="BK151" s="141">
        <f>ROUND(I151*H151,2)</f>
        <v>15544.13</v>
      </c>
      <c r="BL151" s="17" t="s">
        <v>141</v>
      </c>
      <c r="BM151" s="140" t="s">
        <v>185</v>
      </c>
    </row>
    <row r="152" spans="2:65" s="1" customFormat="1" ht="11.25">
      <c r="B152" s="29"/>
      <c r="D152" s="142" t="s">
        <v>143</v>
      </c>
      <c r="F152" s="143" t="s">
        <v>184</v>
      </c>
      <c r="L152" s="29"/>
      <c r="M152" s="144"/>
      <c r="T152" s="53"/>
      <c r="AT152" s="17" t="s">
        <v>143</v>
      </c>
      <c r="AU152" s="17" t="s">
        <v>86</v>
      </c>
    </row>
    <row r="153" spans="2:65" s="12" customFormat="1" ht="11.25">
      <c r="B153" s="145"/>
      <c r="D153" s="142" t="s">
        <v>145</v>
      </c>
      <c r="E153" s="146" t="s">
        <v>1</v>
      </c>
      <c r="F153" s="147" t="s">
        <v>186</v>
      </c>
      <c r="H153" s="148">
        <v>1.05</v>
      </c>
      <c r="L153" s="145"/>
      <c r="M153" s="149"/>
      <c r="T153" s="150"/>
      <c r="AT153" s="146" t="s">
        <v>145</v>
      </c>
      <c r="AU153" s="146" t="s">
        <v>86</v>
      </c>
      <c r="AV153" s="12" t="s">
        <v>86</v>
      </c>
      <c r="AW153" s="12" t="s">
        <v>33</v>
      </c>
      <c r="AX153" s="12" t="s">
        <v>76</v>
      </c>
      <c r="AY153" s="146" t="s">
        <v>134</v>
      </c>
    </row>
    <row r="154" spans="2:65" s="13" customFormat="1" ht="11.25">
      <c r="B154" s="151"/>
      <c r="D154" s="142" t="s">
        <v>145</v>
      </c>
      <c r="E154" s="152" t="s">
        <v>1</v>
      </c>
      <c r="F154" s="153" t="s">
        <v>147</v>
      </c>
      <c r="H154" s="154">
        <v>1.05</v>
      </c>
      <c r="L154" s="151"/>
      <c r="M154" s="155"/>
      <c r="T154" s="156"/>
      <c r="AT154" s="152" t="s">
        <v>145</v>
      </c>
      <c r="AU154" s="152" t="s">
        <v>86</v>
      </c>
      <c r="AV154" s="13" t="s">
        <v>141</v>
      </c>
      <c r="AW154" s="13" t="s">
        <v>33</v>
      </c>
      <c r="AX154" s="13" t="s">
        <v>84</v>
      </c>
      <c r="AY154" s="152" t="s">
        <v>134</v>
      </c>
    </row>
    <row r="155" spans="2:65" s="1" customFormat="1" ht="24.2" customHeight="1">
      <c r="B155" s="128"/>
      <c r="C155" s="129" t="s">
        <v>168</v>
      </c>
      <c r="D155" s="157" t="s">
        <v>136</v>
      </c>
      <c r="E155" s="131" t="s">
        <v>187</v>
      </c>
      <c r="F155" s="132" t="s">
        <v>188</v>
      </c>
      <c r="G155" s="133" t="s">
        <v>167</v>
      </c>
      <c r="H155" s="134">
        <v>21</v>
      </c>
      <c r="I155" s="135">
        <v>287.76</v>
      </c>
      <c r="J155" s="135">
        <f>ROUND(I155*H155,2)</f>
        <v>6042.96</v>
      </c>
      <c r="K155" s="132" t="s">
        <v>140</v>
      </c>
      <c r="L155" s="29"/>
      <c r="M155" s="136" t="s">
        <v>1</v>
      </c>
      <c r="N155" s="137" t="s">
        <v>41</v>
      </c>
      <c r="O155" s="138">
        <v>0</v>
      </c>
      <c r="P155" s="138">
        <f>O155*H155</f>
        <v>0</v>
      </c>
      <c r="Q155" s="138">
        <v>0.14066999999999999</v>
      </c>
      <c r="R155" s="138">
        <f>Q155*H155</f>
        <v>2.9540699999999998</v>
      </c>
      <c r="S155" s="138">
        <v>0</v>
      </c>
      <c r="T155" s="139">
        <f>S155*H155</f>
        <v>0</v>
      </c>
      <c r="AR155" s="140" t="s">
        <v>141</v>
      </c>
      <c r="AT155" s="140" t="s">
        <v>136</v>
      </c>
      <c r="AU155" s="140" t="s">
        <v>86</v>
      </c>
      <c r="AY155" s="17" t="s">
        <v>134</v>
      </c>
      <c r="BE155" s="141">
        <f>IF(N155="základní",J155,0)</f>
        <v>6042.96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7" t="s">
        <v>84</v>
      </c>
      <c r="BK155" s="141">
        <f>ROUND(I155*H155,2)</f>
        <v>6042.96</v>
      </c>
      <c r="BL155" s="17" t="s">
        <v>141</v>
      </c>
      <c r="BM155" s="140" t="s">
        <v>189</v>
      </c>
    </row>
    <row r="156" spans="2:65" s="1" customFormat="1" ht="29.25">
      <c r="B156" s="29"/>
      <c r="D156" s="142" t="s">
        <v>143</v>
      </c>
      <c r="F156" s="143" t="s">
        <v>190</v>
      </c>
      <c r="L156" s="29"/>
      <c r="M156" s="144"/>
      <c r="T156" s="53"/>
      <c r="AT156" s="17" t="s">
        <v>143</v>
      </c>
      <c r="AU156" s="17" t="s">
        <v>86</v>
      </c>
    </row>
    <row r="157" spans="2:65" s="12" customFormat="1" ht="11.25">
      <c r="B157" s="145"/>
      <c r="D157" s="142" t="s">
        <v>145</v>
      </c>
      <c r="E157" s="146" t="s">
        <v>1</v>
      </c>
      <c r="F157" s="147" t="s">
        <v>191</v>
      </c>
      <c r="H157" s="148">
        <v>21</v>
      </c>
      <c r="L157" s="145"/>
      <c r="M157" s="149"/>
      <c r="T157" s="150"/>
      <c r="AT157" s="146" t="s">
        <v>145</v>
      </c>
      <c r="AU157" s="146" t="s">
        <v>86</v>
      </c>
      <c r="AV157" s="12" t="s">
        <v>86</v>
      </c>
      <c r="AW157" s="12" t="s">
        <v>33</v>
      </c>
      <c r="AX157" s="12" t="s">
        <v>76</v>
      </c>
      <c r="AY157" s="146" t="s">
        <v>134</v>
      </c>
    </row>
    <row r="158" spans="2:65" s="13" customFormat="1" ht="11.25">
      <c r="B158" s="151"/>
      <c r="D158" s="142" t="s">
        <v>145</v>
      </c>
      <c r="E158" s="152" t="s">
        <v>1</v>
      </c>
      <c r="F158" s="153" t="s">
        <v>147</v>
      </c>
      <c r="H158" s="154">
        <v>21</v>
      </c>
      <c r="L158" s="151"/>
      <c r="M158" s="155"/>
      <c r="T158" s="156"/>
      <c r="AT158" s="152" t="s">
        <v>145</v>
      </c>
      <c r="AU158" s="152" t="s">
        <v>86</v>
      </c>
      <c r="AV158" s="13" t="s">
        <v>141</v>
      </c>
      <c r="AW158" s="13" t="s">
        <v>33</v>
      </c>
      <c r="AX158" s="13" t="s">
        <v>84</v>
      </c>
      <c r="AY158" s="152" t="s">
        <v>134</v>
      </c>
    </row>
    <row r="159" spans="2:65" s="1" customFormat="1" ht="21.75" customHeight="1">
      <c r="B159" s="128"/>
      <c r="C159" s="159" t="s">
        <v>162</v>
      </c>
      <c r="D159" s="160" t="s">
        <v>164</v>
      </c>
      <c r="E159" s="161" t="s">
        <v>192</v>
      </c>
      <c r="F159" s="162" t="s">
        <v>193</v>
      </c>
      <c r="G159" s="163" t="s">
        <v>167</v>
      </c>
      <c r="H159" s="164">
        <v>20</v>
      </c>
      <c r="I159" s="165">
        <v>680.76</v>
      </c>
      <c r="J159" s="165">
        <f>ROUND(I159*H159,2)</f>
        <v>13615.2</v>
      </c>
      <c r="K159" s="162" t="s">
        <v>140</v>
      </c>
      <c r="L159" s="166"/>
      <c r="M159" s="167" t="s">
        <v>1</v>
      </c>
      <c r="N159" s="168" t="s">
        <v>41</v>
      </c>
      <c r="O159" s="138">
        <v>0</v>
      </c>
      <c r="P159" s="138">
        <f>O159*H159</f>
        <v>0</v>
      </c>
      <c r="Q159" s="138">
        <v>0.08</v>
      </c>
      <c r="R159" s="138">
        <f>Q159*H159</f>
        <v>1.6</v>
      </c>
      <c r="S159" s="138">
        <v>0</v>
      </c>
      <c r="T159" s="139">
        <f>S159*H159</f>
        <v>0</v>
      </c>
      <c r="AR159" s="140" t="s">
        <v>168</v>
      </c>
      <c r="AT159" s="140" t="s">
        <v>164</v>
      </c>
      <c r="AU159" s="140" t="s">
        <v>86</v>
      </c>
      <c r="AY159" s="17" t="s">
        <v>134</v>
      </c>
      <c r="BE159" s="141">
        <f>IF(N159="základní",J159,0)</f>
        <v>13615.2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7" t="s">
        <v>84</v>
      </c>
      <c r="BK159" s="141">
        <f>ROUND(I159*H159,2)</f>
        <v>13615.2</v>
      </c>
      <c r="BL159" s="17" t="s">
        <v>141</v>
      </c>
      <c r="BM159" s="140" t="s">
        <v>194</v>
      </c>
    </row>
    <row r="160" spans="2:65" s="1" customFormat="1" ht="11.25">
      <c r="B160" s="29"/>
      <c r="D160" s="142" t="s">
        <v>143</v>
      </c>
      <c r="F160" s="143" t="s">
        <v>193</v>
      </c>
      <c r="L160" s="29"/>
      <c r="M160" s="144"/>
      <c r="T160" s="53"/>
      <c r="AT160" s="17" t="s">
        <v>143</v>
      </c>
      <c r="AU160" s="17" t="s">
        <v>86</v>
      </c>
    </row>
    <row r="161" spans="2:65" s="12" customFormat="1" ht="11.25">
      <c r="B161" s="145"/>
      <c r="D161" s="142" t="s">
        <v>145</v>
      </c>
      <c r="E161" s="146" t="s">
        <v>1</v>
      </c>
      <c r="F161" s="147" t="s">
        <v>195</v>
      </c>
      <c r="H161" s="148">
        <v>20</v>
      </c>
      <c r="L161" s="145"/>
      <c r="M161" s="149"/>
      <c r="T161" s="150"/>
      <c r="AT161" s="146" t="s">
        <v>145</v>
      </c>
      <c r="AU161" s="146" t="s">
        <v>86</v>
      </c>
      <c r="AV161" s="12" t="s">
        <v>86</v>
      </c>
      <c r="AW161" s="12" t="s">
        <v>33</v>
      </c>
      <c r="AX161" s="12" t="s">
        <v>84</v>
      </c>
      <c r="AY161" s="146" t="s">
        <v>134</v>
      </c>
    </row>
    <row r="162" spans="2:65" s="11" customFormat="1" ht="22.9" customHeight="1">
      <c r="B162" s="117"/>
      <c r="D162" s="118" t="s">
        <v>75</v>
      </c>
      <c r="E162" s="126" t="s">
        <v>196</v>
      </c>
      <c r="F162" s="126" t="s">
        <v>197</v>
      </c>
      <c r="J162" s="127">
        <f>BK162</f>
        <v>298534.48</v>
      </c>
      <c r="L162" s="117"/>
      <c r="M162" s="121"/>
      <c r="P162" s="122">
        <f>SUM(P163:P177)</f>
        <v>29.680827000000001</v>
      </c>
      <c r="R162" s="122">
        <f>SUM(R163:R177)</f>
        <v>0</v>
      </c>
      <c r="T162" s="123">
        <f>SUM(T163:T177)</f>
        <v>0</v>
      </c>
      <c r="AR162" s="118" t="s">
        <v>84</v>
      </c>
      <c r="AT162" s="124" t="s">
        <v>75</v>
      </c>
      <c r="AU162" s="124" t="s">
        <v>84</v>
      </c>
      <c r="AY162" s="118" t="s">
        <v>134</v>
      </c>
      <c r="BK162" s="125">
        <f>SUM(BK163:BK177)</f>
        <v>298534.48</v>
      </c>
    </row>
    <row r="163" spans="2:65" s="1" customFormat="1" ht="16.5" customHeight="1">
      <c r="B163" s="128"/>
      <c r="C163" s="129" t="s">
        <v>198</v>
      </c>
      <c r="D163" s="169" t="s">
        <v>136</v>
      </c>
      <c r="E163" s="131" t="s">
        <v>199</v>
      </c>
      <c r="F163" s="132" t="s">
        <v>200</v>
      </c>
      <c r="G163" s="133" t="s">
        <v>201</v>
      </c>
      <c r="H163" s="134">
        <v>107.151</v>
      </c>
      <c r="I163" s="135">
        <v>175</v>
      </c>
      <c r="J163" s="135">
        <f>ROUND(I163*H163,2)</f>
        <v>18751.43</v>
      </c>
      <c r="K163" s="132" t="s">
        <v>202</v>
      </c>
      <c r="L163" s="29"/>
      <c r="M163" s="136" t="s">
        <v>1</v>
      </c>
      <c r="N163" s="137" t="s">
        <v>41</v>
      </c>
      <c r="O163" s="138">
        <v>0.27700000000000002</v>
      </c>
      <c r="P163" s="138">
        <f>O163*H163</f>
        <v>29.680827000000001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141</v>
      </c>
      <c r="AT163" s="140" t="s">
        <v>136</v>
      </c>
      <c r="AU163" s="140" t="s">
        <v>86</v>
      </c>
      <c r="AY163" s="17" t="s">
        <v>134</v>
      </c>
      <c r="BE163" s="141">
        <f>IF(N163="základní",J163,0)</f>
        <v>18751.43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7" t="s">
        <v>84</v>
      </c>
      <c r="BK163" s="141">
        <f>ROUND(I163*H163,2)</f>
        <v>18751.43</v>
      </c>
      <c r="BL163" s="17" t="s">
        <v>141</v>
      </c>
      <c r="BM163" s="140" t="s">
        <v>203</v>
      </c>
    </row>
    <row r="164" spans="2:65" s="1" customFormat="1" ht="11.25">
      <c r="B164" s="29"/>
      <c r="D164" s="142" t="s">
        <v>143</v>
      </c>
      <c r="F164" s="143" t="s">
        <v>204</v>
      </c>
      <c r="L164" s="29"/>
      <c r="M164" s="144"/>
      <c r="T164" s="53"/>
      <c r="AT164" s="17" t="s">
        <v>143</v>
      </c>
      <c r="AU164" s="17" t="s">
        <v>86</v>
      </c>
    </row>
    <row r="165" spans="2:65" s="1" customFormat="1" ht="11.25">
      <c r="B165" s="29"/>
      <c r="D165" s="170" t="s">
        <v>205</v>
      </c>
      <c r="F165" s="171" t="s">
        <v>206</v>
      </c>
      <c r="L165" s="29"/>
      <c r="M165" s="144"/>
      <c r="T165" s="53"/>
      <c r="AT165" s="17" t="s">
        <v>205</v>
      </c>
      <c r="AU165" s="17" t="s">
        <v>86</v>
      </c>
    </row>
    <row r="166" spans="2:65" s="12" customFormat="1" ht="11.25">
      <c r="B166" s="145"/>
      <c r="D166" s="142" t="s">
        <v>145</v>
      </c>
      <c r="E166" s="146" t="s">
        <v>1</v>
      </c>
      <c r="F166" s="147" t="s">
        <v>207</v>
      </c>
      <c r="H166" s="148">
        <v>107.151</v>
      </c>
      <c r="L166" s="145"/>
      <c r="M166" s="149"/>
      <c r="T166" s="150"/>
      <c r="AT166" s="146" t="s">
        <v>145</v>
      </c>
      <c r="AU166" s="146" t="s">
        <v>86</v>
      </c>
      <c r="AV166" s="12" t="s">
        <v>86</v>
      </c>
      <c r="AW166" s="12" t="s">
        <v>33</v>
      </c>
      <c r="AX166" s="12" t="s">
        <v>84</v>
      </c>
      <c r="AY166" s="146" t="s">
        <v>134</v>
      </c>
    </row>
    <row r="167" spans="2:65" s="1" customFormat="1" ht="16.5" customHeight="1">
      <c r="B167" s="128"/>
      <c r="C167" s="129" t="s">
        <v>208</v>
      </c>
      <c r="D167" s="130" t="s">
        <v>136</v>
      </c>
      <c r="E167" s="131" t="s">
        <v>209</v>
      </c>
      <c r="F167" s="132" t="s">
        <v>210</v>
      </c>
      <c r="G167" s="133" t="s">
        <v>201</v>
      </c>
      <c r="H167" s="134">
        <v>1150.1400000000001</v>
      </c>
      <c r="I167" s="135">
        <v>35.24</v>
      </c>
      <c r="J167" s="135">
        <f>ROUND(I167*H167,2)</f>
        <v>40530.93</v>
      </c>
      <c r="K167" s="132" t="s">
        <v>140</v>
      </c>
      <c r="L167" s="29"/>
      <c r="M167" s="136" t="s">
        <v>1</v>
      </c>
      <c r="N167" s="137" t="s">
        <v>41</v>
      </c>
      <c r="O167" s="138">
        <v>0</v>
      </c>
      <c r="P167" s="138">
        <f>O167*H167</f>
        <v>0</v>
      </c>
      <c r="Q167" s="138">
        <v>0</v>
      </c>
      <c r="R167" s="138">
        <f>Q167*H167</f>
        <v>0</v>
      </c>
      <c r="S167" s="138">
        <v>0</v>
      </c>
      <c r="T167" s="139">
        <f>S167*H167</f>
        <v>0</v>
      </c>
      <c r="AR167" s="140" t="s">
        <v>141</v>
      </c>
      <c r="AT167" s="140" t="s">
        <v>136</v>
      </c>
      <c r="AU167" s="140" t="s">
        <v>86</v>
      </c>
      <c r="AY167" s="17" t="s">
        <v>134</v>
      </c>
      <c r="BE167" s="141">
        <f>IF(N167="základní",J167,0)</f>
        <v>40530.93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7" t="s">
        <v>84</v>
      </c>
      <c r="BK167" s="141">
        <f>ROUND(I167*H167,2)</f>
        <v>40530.93</v>
      </c>
      <c r="BL167" s="17" t="s">
        <v>141</v>
      </c>
      <c r="BM167" s="140" t="s">
        <v>211</v>
      </c>
    </row>
    <row r="168" spans="2:65" s="1" customFormat="1" ht="19.5">
      <c r="B168" s="29"/>
      <c r="D168" s="142" t="s">
        <v>143</v>
      </c>
      <c r="F168" s="143" t="s">
        <v>212</v>
      </c>
      <c r="L168" s="29"/>
      <c r="M168" s="144"/>
      <c r="T168" s="53"/>
      <c r="AT168" s="17" t="s">
        <v>143</v>
      </c>
      <c r="AU168" s="17" t="s">
        <v>86</v>
      </c>
    </row>
    <row r="169" spans="2:65" s="1" customFormat="1" ht="24.2" customHeight="1">
      <c r="B169" s="128"/>
      <c r="C169" s="129" t="s">
        <v>8</v>
      </c>
      <c r="D169" s="130" t="s">
        <v>136</v>
      </c>
      <c r="E169" s="131" t="s">
        <v>213</v>
      </c>
      <c r="F169" s="132" t="s">
        <v>214</v>
      </c>
      <c r="G169" s="133" t="s">
        <v>201</v>
      </c>
      <c r="H169" s="134">
        <v>1150.1400000000001</v>
      </c>
      <c r="I169" s="135">
        <v>166.88</v>
      </c>
      <c r="J169" s="135">
        <f>ROUND(I169*H169,2)</f>
        <v>191935.35999999999</v>
      </c>
      <c r="K169" s="132" t="s">
        <v>140</v>
      </c>
      <c r="L169" s="29"/>
      <c r="M169" s="136" t="s">
        <v>1</v>
      </c>
      <c r="N169" s="137" t="s">
        <v>41</v>
      </c>
      <c r="O169" s="138">
        <v>0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141</v>
      </c>
      <c r="AT169" s="140" t="s">
        <v>136</v>
      </c>
      <c r="AU169" s="140" t="s">
        <v>86</v>
      </c>
      <c r="AY169" s="17" t="s">
        <v>134</v>
      </c>
      <c r="BE169" s="141">
        <f>IF(N169="základní",J169,0)</f>
        <v>191935.35999999999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7" t="s">
        <v>84</v>
      </c>
      <c r="BK169" s="141">
        <f>ROUND(I169*H169,2)</f>
        <v>191935.35999999999</v>
      </c>
      <c r="BL169" s="17" t="s">
        <v>141</v>
      </c>
      <c r="BM169" s="140" t="s">
        <v>215</v>
      </c>
    </row>
    <row r="170" spans="2:65" s="1" customFormat="1" ht="19.5">
      <c r="B170" s="29"/>
      <c r="D170" s="142" t="s">
        <v>143</v>
      </c>
      <c r="F170" s="143" t="s">
        <v>216</v>
      </c>
      <c r="L170" s="29"/>
      <c r="M170" s="144"/>
      <c r="T170" s="53"/>
      <c r="AT170" s="17" t="s">
        <v>143</v>
      </c>
      <c r="AU170" s="17" t="s">
        <v>86</v>
      </c>
    </row>
    <row r="171" spans="2:65" s="1" customFormat="1" ht="29.25">
      <c r="B171" s="29"/>
      <c r="D171" s="142" t="s">
        <v>152</v>
      </c>
      <c r="F171" s="158" t="s">
        <v>217</v>
      </c>
      <c r="L171" s="29"/>
      <c r="M171" s="144"/>
      <c r="T171" s="53"/>
      <c r="AT171" s="17" t="s">
        <v>152</v>
      </c>
      <c r="AU171" s="17" t="s">
        <v>86</v>
      </c>
    </row>
    <row r="172" spans="2:65" s="1" customFormat="1" ht="24.2" customHeight="1">
      <c r="B172" s="128"/>
      <c r="C172" s="129" t="s">
        <v>218</v>
      </c>
      <c r="D172" s="130" t="s">
        <v>136</v>
      </c>
      <c r="E172" s="131" t="s">
        <v>219</v>
      </c>
      <c r="F172" s="132" t="s">
        <v>220</v>
      </c>
      <c r="G172" s="133" t="s">
        <v>201</v>
      </c>
      <c r="H172" s="134">
        <v>39104.76</v>
      </c>
      <c r="I172" s="135">
        <v>1.21</v>
      </c>
      <c r="J172" s="135">
        <f>ROUND(I172*H172,2)</f>
        <v>47316.76</v>
      </c>
      <c r="K172" s="132" t="s">
        <v>140</v>
      </c>
      <c r="L172" s="29"/>
      <c r="M172" s="136" t="s">
        <v>1</v>
      </c>
      <c r="N172" s="137" t="s">
        <v>41</v>
      </c>
      <c r="O172" s="138">
        <v>0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141</v>
      </c>
      <c r="AT172" s="140" t="s">
        <v>136</v>
      </c>
      <c r="AU172" s="140" t="s">
        <v>86</v>
      </c>
      <c r="AY172" s="17" t="s">
        <v>134</v>
      </c>
      <c r="BE172" s="141">
        <f>IF(N172="základní",J172,0)</f>
        <v>47316.76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7" t="s">
        <v>84</v>
      </c>
      <c r="BK172" s="141">
        <f>ROUND(I172*H172,2)</f>
        <v>47316.76</v>
      </c>
      <c r="BL172" s="17" t="s">
        <v>141</v>
      </c>
      <c r="BM172" s="140" t="s">
        <v>221</v>
      </c>
    </row>
    <row r="173" spans="2:65" s="1" customFormat="1" ht="29.25">
      <c r="B173" s="29"/>
      <c r="D173" s="142" t="s">
        <v>143</v>
      </c>
      <c r="F173" s="143" t="s">
        <v>222</v>
      </c>
      <c r="L173" s="29"/>
      <c r="M173" s="144"/>
      <c r="T173" s="53"/>
      <c r="AT173" s="17" t="s">
        <v>143</v>
      </c>
      <c r="AU173" s="17" t="s">
        <v>86</v>
      </c>
    </row>
    <row r="174" spans="2:65" s="12" customFormat="1" ht="22.5">
      <c r="B174" s="145"/>
      <c r="D174" s="142" t="s">
        <v>145</v>
      </c>
      <c r="E174" s="146" t="s">
        <v>1</v>
      </c>
      <c r="F174" s="147" t="s">
        <v>223</v>
      </c>
      <c r="H174" s="148">
        <v>39104.76</v>
      </c>
      <c r="L174" s="145"/>
      <c r="M174" s="149"/>
      <c r="T174" s="150"/>
      <c r="AT174" s="146" t="s">
        <v>145</v>
      </c>
      <c r="AU174" s="146" t="s">
        <v>86</v>
      </c>
      <c r="AV174" s="12" t="s">
        <v>86</v>
      </c>
      <c r="AW174" s="12" t="s">
        <v>33</v>
      </c>
      <c r="AX174" s="12" t="s">
        <v>76</v>
      </c>
      <c r="AY174" s="146" t="s">
        <v>134</v>
      </c>
    </row>
    <row r="175" spans="2:65" s="13" customFormat="1" ht="11.25">
      <c r="B175" s="151"/>
      <c r="D175" s="142" t="s">
        <v>145</v>
      </c>
      <c r="E175" s="152" t="s">
        <v>1</v>
      </c>
      <c r="F175" s="153" t="s">
        <v>147</v>
      </c>
      <c r="H175" s="154">
        <v>39104.76</v>
      </c>
      <c r="L175" s="151"/>
      <c r="M175" s="155"/>
      <c r="T175" s="156"/>
      <c r="AT175" s="152" t="s">
        <v>145</v>
      </c>
      <c r="AU175" s="152" t="s">
        <v>86</v>
      </c>
      <c r="AV175" s="13" t="s">
        <v>141</v>
      </c>
      <c r="AW175" s="13" t="s">
        <v>33</v>
      </c>
      <c r="AX175" s="13" t="s">
        <v>84</v>
      </c>
      <c r="AY175" s="152" t="s">
        <v>134</v>
      </c>
    </row>
    <row r="176" spans="2:65" s="1" customFormat="1" ht="33" customHeight="1">
      <c r="B176" s="128"/>
      <c r="C176" s="129" t="s">
        <v>165</v>
      </c>
      <c r="D176" s="130" t="s">
        <v>136</v>
      </c>
      <c r="E176" s="131" t="s">
        <v>224</v>
      </c>
      <c r="F176" s="132" t="s">
        <v>225</v>
      </c>
      <c r="G176" s="133" t="s">
        <v>201</v>
      </c>
      <c r="H176" s="134">
        <v>0</v>
      </c>
      <c r="I176" s="135">
        <v>140.94999999999999</v>
      </c>
      <c r="J176" s="135">
        <f>ROUND(I176*H176,2)</f>
        <v>0</v>
      </c>
      <c r="K176" s="132" t="s">
        <v>140</v>
      </c>
      <c r="L176" s="29"/>
      <c r="M176" s="136" t="s">
        <v>1</v>
      </c>
      <c r="N176" s="137" t="s">
        <v>41</v>
      </c>
      <c r="O176" s="138">
        <v>0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141</v>
      </c>
      <c r="AT176" s="140" t="s">
        <v>136</v>
      </c>
      <c r="AU176" s="140" t="s">
        <v>86</v>
      </c>
      <c r="AY176" s="17" t="s">
        <v>134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7" t="s">
        <v>84</v>
      </c>
      <c r="BK176" s="141">
        <f>ROUND(I176*H176,2)</f>
        <v>0</v>
      </c>
      <c r="BL176" s="17" t="s">
        <v>141</v>
      </c>
      <c r="BM176" s="140" t="s">
        <v>226</v>
      </c>
    </row>
    <row r="177" spans="2:65" s="1" customFormat="1" ht="29.25">
      <c r="B177" s="29"/>
      <c r="D177" s="142" t="s">
        <v>143</v>
      </c>
      <c r="F177" s="143" t="s">
        <v>227</v>
      </c>
      <c r="L177" s="29"/>
      <c r="M177" s="144"/>
      <c r="T177" s="53"/>
      <c r="AT177" s="17" t="s">
        <v>143</v>
      </c>
      <c r="AU177" s="17" t="s">
        <v>86</v>
      </c>
    </row>
    <row r="178" spans="2:65" s="11" customFormat="1" ht="22.9" customHeight="1">
      <c r="B178" s="117"/>
      <c r="D178" s="118" t="s">
        <v>75</v>
      </c>
      <c r="E178" s="126" t="s">
        <v>228</v>
      </c>
      <c r="F178" s="126" t="s">
        <v>229</v>
      </c>
      <c r="J178" s="127">
        <f>BK178</f>
        <v>111312.28</v>
      </c>
      <c r="L178" s="117"/>
      <c r="M178" s="121"/>
      <c r="P178" s="122">
        <f>SUM(P179:P180)</f>
        <v>0</v>
      </c>
      <c r="R178" s="122">
        <f>SUM(R179:R180)</f>
        <v>0</v>
      </c>
      <c r="T178" s="123">
        <f>SUM(T179:T180)</f>
        <v>0</v>
      </c>
      <c r="AR178" s="118" t="s">
        <v>84</v>
      </c>
      <c r="AT178" s="124" t="s">
        <v>75</v>
      </c>
      <c r="AU178" s="124" t="s">
        <v>84</v>
      </c>
      <c r="AY178" s="118" t="s">
        <v>134</v>
      </c>
      <c r="BK178" s="125">
        <f>SUM(BK179:BK180)</f>
        <v>111312.28</v>
      </c>
    </row>
    <row r="179" spans="2:65" s="1" customFormat="1" ht="33" customHeight="1">
      <c r="B179" s="128"/>
      <c r="C179" s="129" t="s">
        <v>230</v>
      </c>
      <c r="D179" s="157" t="s">
        <v>136</v>
      </c>
      <c r="E179" s="131" t="s">
        <v>231</v>
      </c>
      <c r="F179" s="132" t="s">
        <v>232</v>
      </c>
      <c r="G179" s="133" t="s">
        <v>201</v>
      </c>
      <c r="H179" s="134">
        <v>1898.5550000000001</v>
      </c>
      <c r="I179" s="135">
        <v>58.63</v>
      </c>
      <c r="J179" s="135">
        <f>ROUND(I179*H179,2)</f>
        <v>111312.28</v>
      </c>
      <c r="K179" s="132" t="s">
        <v>140</v>
      </c>
      <c r="L179" s="29"/>
      <c r="M179" s="136" t="s">
        <v>1</v>
      </c>
      <c r="N179" s="137" t="s">
        <v>41</v>
      </c>
      <c r="O179" s="138">
        <v>0</v>
      </c>
      <c r="P179" s="138">
        <f>O179*H179</f>
        <v>0</v>
      </c>
      <c r="Q179" s="138">
        <v>0</v>
      </c>
      <c r="R179" s="138">
        <f>Q179*H179</f>
        <v>0</v>
      </c>
      <c r="S179" s="138">
        <v>0</v>
      </c>
      <c r="T179" s="139">
        <f>S179*H179</f>
        <v>0</v>
      </c>
      <c r="AR179" s="140" t="s">
        <v>141</v>
      </c>
      <c r="AT179" s="140" t="s">
        <v>136</v>
      </c>
      <c r="AU179" s="140" t="s">
        <v>86</v>
      </c>
      <c r="AY179" s="17" t="s">
        <v>134</v>
      </c>
      <c r="BE179" s="141">
        <f>IF(N179="základní",J179,0)</f>
        <v>111312.28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7" t="s">
        <v>84</v>
      </c>
      <c r="BK179" s="141">
        <f>ROUND(I179*H179,2)</f>
        <v>111312.28</v>
      </c>
      <c r="BL179" s="17" t="s">
        <v>141</v>
      </c>
      <c r="BM179" s="140" t="s">
        <v>233</v>
      </c>
    </row>
    <row r="180" spans="2:65" s="1" customFormat="1" ht="29.25">
      <c r="B180" s="29"/>
      <c r="D180" s="142" t="s">
        <v>143</v>
      </c>
      <c r="F180" s="143" t="s">
        <v>234</v>
      </c>
      <c r="L180" s="29"/>
      <c r="M180" s="172"/>
      <c r="N180" s="173"/>
      <c r="O180" s="173"/>
      <c r="P180" s="173"/>
      <c r="Q180" s="173"/>
      <c r="R180" s="173"/>
      <c r="S180" s="173"/>
      <c r="T180" s="174"/>
      <c r="AT180" s="17" t="s">
        <v>143</v>
      </c>
      <c r="AU180" s="17" t="s">
        <v>86</v>
      </c>
    </row>
    <row r="181" spans="2:65" s="1" customFormat="1" ht="6.95" customHeight="1">
      <c r="B181" s="41"/>
      <c r="C181" s="42"/>
      <c r="D181" s="42"/>
      <c r="E181" s="42"/>
      <c r="F181" s="42"/>
      <c r="G181" s="42"/>
      <c r="H181" s="42"/>
      <c r="I181" s="42"/>
      <c r="J181" s="42"/>
      <c r="K181" s="42"/>
      <c r="L181" s="29"/>
    </row>
  </sheetData>
  <autoFilter ref="C121:K180" xr:uid="{00000000-0009-0000-0000-000001000000}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hyperlinks>
    <hyperlink ref="F165" r:id="rId1" xr:uid="{00000000-0004-0000-01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M12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227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89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>
      <c r="B4" s="20"/>
      <c r="D4" s="21" t="s">
        <v>105</v>
      </c>
      <c r="L4" s="20"/>
      <c r="M4" s="85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228" t="str">
        <f>'Rekapitulace stavby'!K6</f>
        <v>Humpolec - ZL</v>
      </c>
      <c r="F7" s="229"/>
      <c r="G7" s="229"/>
      <c r="H7" s="229"/>
      <c r="L7" s="20"/>
    </row>
    <row r="8" spans="2:46" s="1" customFormat="1" ht="12" customHeight="1">
      <c r="B8" s="29"/>
      <c r="D8" s="26" t="s">
        <v>106</v>
      </c>
      <c r="L8" s="29"/>
    </row>
    <row r="9" spans="2:46" s="1" customFormat="1" ht="16.5" customHeight="1">
      <c r="B9" s="29"/>
      <c r="E9" s="194" t="s">
        <v>235</v>
      </c>
      <c r="F9" s="230"/>
      <c r="G9" s="230"/>
      <c r="H9" s="230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6" t="s">
        <v>16</v>
      </c>
      <c r="F11" s="24" t="s">
        <v>1</v>
      </c>
      <c r="I11" s="26" t="s">
        <v>17</v>
      </c>
      <c r="J11" s="24" t="s">
        <v>1</v>
      </c>
      <c r="L11" s="29"/>
    </row>
    <row r="12" spans="2:46" s="1" customFormat="1" ht="12" customHeight="1">
      <c r="B12" s="29"/>
      <c r="D12" s="26" t="s">
        <v>18</v>
      </c>
      <c r="F12" s="24" t="s">
        <v>19</v>
      </c>
      <c r="I12" s="26" t="s">
        <v>20</v>
      </c>
      <c r="J12" s="49" t="str">
        <f>'Rekapitulace stavby'!AN8</f>
        <v>13. 6. 2024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6" t="s">
        <v>22</v>
      </c>
      <c r="I14" s="26" t="s">
        <v>23</v>
      </c>
      <c r="J14" s="24" t="s">
        <v>24</v>
      </c>
      <c r="L14" s="29"/>
    </row>
    <row r="15" spans="2:46" s="1" customFormat="1" ht="18" customHeight="1">
      <c r="B15" s="29"/>
      <c r="E15" s="24" t="s">
        <v>25</v>
      </c>
      <c r="I15" s="26" t="s">
        <v>26</v>
      </c>
      <c r="J15" s="24" t="s">
        <v>27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6" t="s">
        <v>28</v>
      </c>
      <c r="I17" s="26" t="s">
        <v>23</v>
      </c>
      <c r="J17" s="24" t="s">
        <v>29</v>
      </c>
      <c r="L17" s="29"/>
    </row>
    <row r="18" spans="2:12" s="1" customFormat="1" ht="18" customHeight="1">
      <c r="B18" s="29"/>
      <c r="E18" s="24" t="s">
        <v>30</v>
      </c>
      <c r="I18" s="26" t="s">
        <v>26</v>
      </c>
      <c r="J18" s="24" t="s">
        <v>31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6" t="s">
        <v>32</v>
      </c>
      <c r="I20" s="26" t="s">
        <v>23</v>
      </c>
      <c r="J20" s="24" t="str">
        <f>IF('Rekapitulace stavby'!AN16="","",'Rekapitulace stavby'!AN16)</f>
        <v/>
      </c>
      <c r="L20" s="29"/>
    </row>
    <row r="21" spans="2:12" s="1" customFormat="1" ht="18" customHeight="1">
      <c r="B21" s="29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6" t="s">
        <v>34</v>
      </c>
      <c r="I23" s="26" t="s">
        <v>23</v>
      </c>
      <c r="J23" s="24" t="str">
        <f>IF('Rekapitulace stavby'!AN19="","",'Rekapitulace stavby'!AN19)</f>
        <v/>
      </c>
      <c r="L23" s="29"/>
    </row>
    <row r="24" spans="2:12" s="1" customFormat="1" ht="18" customHeight="1">
      <c r="B24" s="29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6" t="s">
        <v>35</v>
      </c>
      <c r="L26" s="29"/>
    </row>
    <row r="27" spans="2:12" s="7" customFormat="1" ht="16.5" customHeight="1">
      <c r="B27" s="86"/>
      <c r="E27" s="216" t="s">
        <v>1</v>
      </c>
      <c r="F27" s="216"/>
      <c r="G27" s="216"/>
      <c r="H27" s="216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36</v>
      </c>
      <c r="J30" s="63">
        <f>ROUND(J118, 2)</f>
        <v>-25170.61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customHeight="1">
      <c r="B33" s="29"/>
      <c r="D33" s="52" t="s">
        <v>40</v>
      </c>
      <c r="E33" s="26" t="s">
        <v>41</v>
      </c>
      <c r="F33" s="88">
        <f>ROUND((SUM(BE118:BE124)),  2)</f>
        <v>-25170.61</v>
      </c>
      <c r="I33" s="89">
        <v>0.21</v>
      </c>
      <c r="J33" s="88">
        <f>ROUND(((SUM(BE118:BE124))*I33),  2)</f>
        <v>-5285.83</v>
      </c>
      <c r="L33" s="29"/>
    </row>
    <row r="34" spans="2:12" s="1" customFormat="1" ht="14.45" customHeight="1">
      <c r="B34" s="29"/>
      <c r="E34" s="26" t="s">
        <v>42</v>
      </c>
      <c r="F34" s="88">
        <f>ROUND((SUM(BF118:BF124)),  2)</f>
        <v>0</v>
      </c>
      <c r="I34" s="89">
        <v>0.12</v>
      </c>
      <c r="J34" s="88">
        <f>ROUND(((SUM(BF118:BF124))*I34),  2)</f>
        <v>0</v>
      </c>
      <c r="L34" s="29"/>
    </row>
    <row r="35" spans="2:12" s="1" customFormat="1" ht="14.45" hidden="1" customHeight="1">
      <c r="B35" s="29"/>
      <c r="E35" s="26" t="s">
        <v>43</v>
      </c>
      <c r="F35" s="88">
        <f>ROUND((SUM(BG118:BG124)),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6" t="s">
        <v>44</v>
      </c>
      <c r="F36" s="88">
        <f>ROUND((SUM(BH118:BH124)),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6" t="s">
        <v>45</v>
      </c>
      <c r="F37" s="88">
        <f>ROUND((SUM(BI118:BI124)),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46</v>
      </c>
      <c r="E39" s="54"/>
      <c r="F39" s="54"/>
      <c r="G39" s="92" t="s">
        <v>47</v>
      </c>
      <c r="H39" s="93" t="s">
        <v>48</v>
      </c>
      <c r="I39" s="54"/>
      <c r="J39" s="94">
        <f>SUM(J30:J37)</f>
        <v>-30456.440000000002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29"/>
      <c r="D61" s="40" t="s">
        <v>51</v>
      </c>
      <c r="E61" s="31"/>
      <c r="F61" s="96" t="s">
        <v>52</v>
      </c>
      <c r="G61" s="40" t="s">
        <v>51</v>
      </c>
      <c r="H61" s="31"/>
      <c r="I61" s="31"/>
      <c r="J61" s="97" t="s">
        <v>52</v>
      </c>
      <c r="K61" s="31"/>
      <c r="L61" s="29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29"/>
      <c r="D76" s="40" t="s">
        <v>51</v>
      </c>
      <c r="E76" s="31"/>
      <c r="F76" s="96" t="s">
        <v>52</v>
      </c>
      <c r="G76" s="40" t="s">
        <v>51</v>
      </c>
      <c r="H76" s="31"/>
      <c r="I76" s="31"/>
      <c r="J76" s="97" t="s">
        <v>52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21" t="s">
        <v>108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6" t="s">
        <v>14</v>
      </c>
      <c r="L84" s="29"/>
    </row>
    <row r="85" spans="2:47" s="1" customFormat="1" ht="16.5" customHeight="1">
      <c r="B85" s="29"/>
      <c r="E85" s="228" t="str">
        <f>E7</f>
        <v>Humpolec - ZL</v>
      </c>
      <c r="F85" s="229"/>
      <c r="G85" s="229"/>
      <c r="H85" s="229"/>
      <c r="L85" s="29"/>
    </row>
    <row r="86" spans="2:47" s="1" customFormat="1" ht="12" customHeight="1">
      <c r="B86" s="29"/>
      <c r="C86" s="26" t="s">
        <v>106</v>
      </c>
      <c r="L86" s="29"/>
    </row>
    <row r="87" spans="2:47" s="1" customFormat="1" ht="16.5" customHeight="1">
      <c r="B87" s="29"/>
      <c r="E87" s="194" t="str">
        <f>E9</f>
        <v>ZL1.1 - Změnový list č.1.1 - kanalizace</v>
      </c>
      <c r="F87" s="230"/>
      <c r="G87" s="230"/>
      <c r="H87" s="230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6" t="s">
        <v>18</v>
      </c>
      <c r="F89" s="24" t="str">
        <f>F12</f>
        <v xml:space="preserve"> </v>
      </c>
      <c r="I89" s="26" t="s">
        <v>20</v>
      </c>
      <c r="J89" s="49" t="str">
        <f>IF(J12="","",J12)</f>
        <v>13. 6. 2024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6" t="s">
        <v>22</v>
      </c>
      <c r="F91" s="24" t="str">
        <f>E15</f>
        <v>Město Humpolec, Horní náměstí 300, 396 22 Humpolec</v>
      </c>
      <c r="I91" s="26" t="s">
        <v>32</v>
      </c>
      <c r="J91" s="27" t="str">
        <f>E21</f>
        <v xml:space="preserve"> </v>
      </c>
      <c r="L91" s="29"/>
    </row>
    <row r="92" spans="2:47" s="1" customFormat="1" ht="15.2" customHeight="1">
      <c r="B92" s="29"/>
      <c r="C92" s="26" t="s">
        <v>28</v>
      </c>
      <c r="F92" s="24" t="str">
        <f>IF(E18="","",E18)</f>
        <v>PKbau s.r.o.</v>
      </c>
      <c r="I92" s="26" t="s">
        <v>34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109</v>
      </c>
      <c r="D94" s="90"/>
      <c r="E94" s="90"/>
      <c r="F94" s="90"/>
      <c r="G94" s="90"/>
      <c r="H94" s="90"/>
      <c r="I94" s="90"/>
      <c r="J94" s="99" t="s">
        <v>110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111</v>
      </c>
      <c r="J96" s="63">
        <f>J118</f>
        <v>-25170.61</v>
      </c>
      <c r="L96" s="29"/>
      <c r="AU96" s="17" t="s">
        <v>112</v>
      </c>
    </row>
    <row r="97" spans="2:12" s="8" customFormat="1" ht="24.95" customHeight="1">
      <c r="B97" s="101"/>
      <c r="D97" s="102" t="s">
        <v>113</v>
      </c>
      <c r="E97" s="103"/>
      <c r="F97" s="103"/>
      <c r="G97" s="103"/>
      <c r="H97" s="103"/>
      <c r="I97" s="103"/>
      <c r="J97" s="104">
        <f>J119</f>
        <v>-25170.61</v>
      </c>
      <c r="L97" s="101"/>
    </row>
    <row r="98" spans="2:12" s="9" customFormat="1" ht="19.899999999999999" customHeight="1">
      <c r="B98" s="105"/>
      <c r="D98" s="106" t="s">
        <v>236</v>
      </c>
      <c r="E98" s="107"/>
      <c r="F98" s="107"/>
      <c r="G98" s="107"/>
      <c r="H98" s="107"/>
      <c r="I98" s="107"/>
      <c r="J98" s="108">
        <f>J120</f>
        <v>-25170.61</v>
      </c>
      <c r="L98" s="105"/>
    </row>
    <row r="99" spans="2:12" s="1" customFormat="1" ht="21.75" customHeight="1">
      <c r="B99" s="29"/>
      <c r="L99" s="29"/>
    </row>
    <row r="100" spans="2:12" s="1" customFormat="1" ht="6.95" customHeight="1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29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9"/>
    </row>
    <row r="105" spans="2:12" s="1" customFormat="1" ht="24.95" customHeight="1">
      <c r="B105" s="29"/>
      <c r="C105" s="21" t="s">
        <v>119</v>
      </c>
      <c r="L105" s="29"/>
    </row>
    <row r="106" spans="2:12" s="1" customFormat="1" ht="6.95" customHeight="1">
      <c r="B106" s="29"/>
      <c r="L106" s="29"/>
    </row>
    <row r="107" spans="2:12" s="1" customFormat="1" ht="12" customHeight="1">
      <c r="B107" s="29"/>
      <c r="C107" s="26" t="s">
        <v>14</v>
      </c>
      <c r="L107" s="29"/>
    </row>
    <row r="108" spans="2:12" s="1" customFormat="1" ht="16.5" customHeight="1">
      <c r="B108" s="29"/>
      <c r="E108" s="228" t="str">
        <f>E7</f>
        <v>Humpolec - ZL</v>
      </c>
      <c r="F108" s="229"/>
      <c r="G108" s="229"/>
      <c r="H108" s="229"/>
      <c r="L108" s="29"/>
    </row>
    <row r="109" spans="2:12" s="1" customFormat="1" ht="12" customHeight="1">
      <c r="B109" s="29"/>
      <c r="C109" s="26" t="s">
        <v>106</v>
      </c>
      <c r="L109" s="29"/>
    </row>
    <row r="110" spans="2:12" s="1" customFormat="1" ht="16.5" customHeight="1">
      <c r="B110" s="29"/>
      <c r="E110" s="194" t="str">
        <f>E9</f>
        <v>ZL1.1 - Změnový list č.1.1 - kanalizace</v>
      </c>
      <c r="F110" s="230"/>
      <c r="G110" s="230"/>
      <c r="H110" s="230"/>
      <c r="L110" s="29"/>
    </row>
    <row r="111" spans="2:12" s="1" customFormat="1" ht="6.95" customHeight="1">
      <c r="B111" s="29"/>
      <c r="L111" s="29"/>
    </row>
    <row r="112" spans="2:12" s="1" customFormat="1" ht="12" customHeight="1">
      <c r="B112" s="29"/>
      <c r="C112" s="26" t="s">
        <v>18</v>
      </c>
      <c r="F112" s="24" t="str">
        <f>F12</f>
        <v xml:space="preserve"> </v>
      </c>
      <c r="I112" s="26" t="s">
        <v>20</v>
      </c>
      <c r="J112" s="49" t="str">
        <f>IF(J12="","",J12)</f>
        <v>13. 6. 2024</v>
      </c>
      <c r="L112" s="29"/>
    </row>
    <row r="113" spans="2:65" s="1" customFormat="1" ht="6.95" customHeight="1">
      <c r="B113" s="29"/>
      <c r="L113" s="29"/>
    </row>
    <row r="114" spans="2:65" s="1" customFormat="1" ht="15.2" customHeight="1">
      <c r="B114" s="29"/>
      <c r="C114" s="26" t="s">
        <v>22</v>
      </c>
      <c r="F114" s="24" t="str">
        <f>E15</f>
        <v>Město Humpolec, Horní náměstí 300, 396 22 Humpolec</v>
      </c>
      <c r="I114" s="26" t="s">
        <v>32</v>
      </c>
      <c r="J114" s="27" t="str">
        <f>E21</f>
        <v xml:space="preserve"> </v>
      </c>
      <c r="L114" s="29"/>
    </row>
    <row r="115" spans="2:65" s="1" customFormat="1" ht="15.2" customHeight="1">
      <c r="B115" s="29"/>
      <c r="C115" s="26" t="s">
        <v>28</v>
      </c>
      <c r="F115" s="24" t="str">
        <f>IF(E18="","",E18)</f>
        <v>PKbau s.r.o.</v>
      </c>
      <c r="I115" s="26" t="s">
        <v>34</v>
      </c>
      <c r="J115" s="27" t="str">
        <f>E24</f>
        <v xml:space="preserve"> </v>
      </c>
      <c r="L115" s="29"/>
    </row>
    <row r="116" spans="2:65" s="1" customFormat="1" ht="10.35" customHeight="1">
      <c r="B116" s="29"/>
      <c r="L116" s="29"/>
    </row>
    <row r="117" spans="2:65" s="10" customFormat="1" ht="29.25" customHeight="1">
      <c r="B117" s="109"/>
      <c r="C117" s="110" t="s">
        <v>120</v>
      </c>
      <c r="D117" s="111" t="s">
        <v>61</v>
      </c>
      <c r="E117" s="111" t="s">
        <v>57</v>
      </c>
      <c r="F117" s="111" t="s">
        <v>58</v>
      </c>
      <c r="G117" s="111" t="s">
        <v>121</v>
      </c>
      <c r="H117" s="111" t="s">
        <v>122</v>
      </c>
      <c r="I117" s="111" t="s">
        <v>123</v>
      </c>
      <c r="J117" s="111" t="s">
        <v>110</v>
      </c>
      <c r="K117" s="112" t="s">
        <v>124</v>
      </c>
      <c r="L117" s="109"/>
      <c r="M117" s="56" t="s">
        <v>1</v>
      </c>
      <c r="N117" s="57" t="s">
        <v>40</v>
      </c>
      <c r="O117" s="57" t="s">
        <v>125</v>
      </c>
      <c r="P117" s="57" t="s">
        <v>126</v>
      </c>
      <c r="Q117" s="57" t="s">
        <v>127</v>
      </c>
      <c r="R117" s="57" t="s">
        <v>128</v>
      </c>
      <c r="S117" s="57" t="s">
        <v>129</v>
      </c>
      <c r="T117" s="58" t="s">
        <v>130</v>
      </c>
    </row>
    <row r="118" spans="2:65" s="1" customFormat="1" ht="22.9" customHeight="1">
      <c r="B118" s="29"/>
      <c r="C118" s="61" t="s">
        <v>131</v>
      </c>
      <c r="J118" s="113">
        <f>BK118</f>
        <v>-25170.61</v>
      </c>
      <c r="L118" s="29"/>
      <c r="M118" s="59"/>
      <c r="N118" s="50"/>
      <c r="O118" s="50"/>
      <c r="P118" s="114">
        <f>P119</f>
        <v>0</v>
      </c>
      <c r="Q118" s="50"/>
      <c r="R118" s="114">
        <f>R119</f>
        <v>-107.15107150000001</v>
      </c>
      <c r="S118" s="50"/>
      <c r="T118" s="115">
        <f>T119</f>
        <v>0</v>
      </c>
      <c r="AT118" s="17" t="s">
        <v>75</v>
      </c>
      <c r="AU118" s="17" t="s">
        <v>112</v>
      </c>
      <c r="BK118" s="116">
        <f>BK119</f>
        <v>-25170.61</v>
      </c>
    </row>
    <row r="119" spans="2:65" s="11" customFormat="1" ht="25.9" customHeight="1">
      <c r="B119" s="117"/>
      <c r="D119" s="118" t="s">
        <v>75</v>
      </c>
      <c r="E119" s="119" t="s">
        <v>132</v>
      </c>
      <c r="F119" s="119" t="s">
        <v>133</v>
      </c>
      <c r="J119" s="120">
        <f>BK119</f>
        <v>-25170.61</v>
      </c>
      <c r="L119" s="117"/>
      <c r="M119" s="121"/>
      <c r="P119" s="122">
        <f>P120</f>
        <v>0</v>
      </c>
      <c r="R119" s="122">
        <f>R120</f>
        <v>-107.15107150000001</v>
      </c>
      <c r="T119" s="123">
        <f>T120</f>
        <v>0</v>
      </c>
      <c r="AR119" s="118" t="s">
        <v>84</v>
      </c>
      <c r="AT119" s="124" t="s">
        <v>75</v>
      </c>
      <c r="AU119" s="124" t="s">
        <v>76</v>
      </c>
      <c r="AY119" s="118" t="s">
        <v>134</v>
      </c>
      <c r="BK119" s="125">
        <f>BK120</f>
        <v>-25170.61</v>
      </c>
    </row>
    <row r="120" spans="2:65" s="11" customFormat="1" ht="22.9" customHeight="1">
      <c r="B120" s="117"/>
      <c r="D120" s="118" t="s">
        <v>75</v>
      </c>
      <c r="E120" s="126" t="s">
        <v>237</v>
      </c>
      <c r="F120" s="126" t="s">
        <v>238</v>
      </c>
      <c r="J120" s="127">
        <f>BK120</f>
        <v>-25170.61</v>
      </c>
      <c r="L120" s="117"/>
      <c r="M120" s="121"/>
      <c r="P120" s="122">
        <f>SUM(P121:P124)</f>
        <v>0</v>
      </c>
      <c r="R120" s="122">
        <f>SUM(R121:R124)</f>
        <v>-107.15107150000001</v>
      </c>
      <c r="T120" s="123">
        <f>SUM(T121:T124)</f>
        <v>0</v>
      </c>
      <c r="AR120" s="118" t="s">
        <v>84</v>
      </c>
      <c r="AT120" s="124" t="s">
        <v>75</v>
      </c>
      <c r="AU120" s="124" t="s">
        <v>84</v>
      </c>
      <c r="AY120" s="118" t="s">
        <v>134</v>
      </c>
      <c r="BK120" s="125">
        <f>SUM(BK121:BK124)</f>
        <v>-25170.61</v>
      </c>
    </row>
    <row r="121" spans="2:65" s="1" customFormat="1" ht="21.75" customHeight="1">
      <c r="B121" s="128"/>
      <c r="C121" s="129" t="s">
        <v>84</v>
      </c>
      <c r="D121" s="175" t="s">
        <v>136</v>
      </c>
      <c r="E121" s="131" t="s">
        <v>239</v>
      </c>
      <c r="F121" s="132" t="s">
        <v>240</v>
      </c>
      <c r="G121" s="133" t="s">
        <v>201</v>
      </c>
      <c r="H121" s="134">
        <v>-85.739000000000004</v>
      </c>
      <c r="I121" s="135">
        <v>234.91</v>
      </c>
      <c r="J121" s="135">
        <f>ROUND(I121*H121,2)</f>
        <v>-20140.95</v>
      </c>
      <c r="K121" s="132" t="s">
        <v>140</v>
      </c>
      <c r="L121" s="29"/>
      <c r="M121" s="136" t="s">
        <v>1</v>
      </c>
      <c r="N121" s="137" t="s">
        <v>41</v>
      </c>
      <c r="O121" s="138">
        <v>0</v>
      </c>
      <c r="P121" s="138">
        <f>O121*H121</f>
        <v>0</v>
      </c>
      <c r="Q121" s="138">
        <v>1.0000100000000001</v>
      </c>
      <c r="R121" s="138">
        <f>Q121*H121</f>
        <v>-85.739857390000012</v>
      </c>
      <c r="S121" s="138">
        <v>0</v>
      </c>
      <c r="T121" s="139">
        <f>S121*H121</f>
        <v>0</v>
      </c>
      <c r="AR121" s="140" t="s">
        <v>141</v>
      </c>
      <c r="AT121" s="140" t="s">
        <v>136</v>
      </c>
      <c r="AU121" s="140" t="s">
        <v>86</v>
      </c>
      <c r="AY121" s="17" t="s">
        <v>134</v>
      </c>
      <c r="BE121" s="141">
        <f>IF(N121="základní",J121,0)</f>
        <v>-20140.95</v>
      </c>
      <c r="BF121" s="141">
        <f>IF(N121="snížená",J121,0)</f>
        <v>0</v>
      </c>
      <c r="BG121" s="141">
        <f>IF(N121="zákl. přenesená",J121,0)</f>
        <v>0</v>
      </c>
      <c r="BH121" s="141">
        <f>IF(N121="sníž. přenesená",J121,0)</f>
        <v>0</v>
      </c>
      <c r="BI121" s="141">
        <f>IF(N121="nulová",J121,0)</f>
        <v>0</v>
      </c>
      <c r="BJ121" s="17" t="s">
        <v>84</v>
      </c>
      <c r="BK121" s="141">
        <f>ROUND(I121*H121,2)</f>
        <v>-20140.95</v>
      </c>
      <c r="BL121" s="17" t="s">
        <v>141</v>
      </c>
      <c r="BM121" s="140" t="s">
        <v>241</v>
      </c>
    </row>
    <row r="122" spans="2:65" s="1" customFormat="1" ht="11.25">
      <c r="B122" s="29"/>
      <c r="D122" s="142" t="s">
        <v>143</v>
      </c>
      <c r="F122" s="143" t="s">
        <v>240</v>
      </c>
      <c r="L122" s="29"/>
      <c r="M122" s="144"/>
      <c r="T122" s="53"/>
      <c r="AT122" s="17" t="s">
        <v>143</v>
      </c>
      <c r="AU122" s="17" t="s">
        <v>86</v>
      </c>
    </row>
    <row r="123" spans="2:65" s="1" customFormat="1" ht="21.75" customHeight="1">
      <c r="B123" s="128"/>
      <c r="C123" s="129" t="s">
        <v>86</v>
      </c>
      <c r="D123" s="175" t="s">
        <v>136</v>
      </c>
      <c r="E123" s="131" t="s">
        <v>239</v>
      </c>
      <c r="F123" s="132" t="s">
        <v>240</v>
      </c>
      <c r="G123" s="133" t="s">
        <v>201</v>
      </c>
      <c r="H123" s="134">
        <v>-21.411000000000001</v>
      </c>
      <c r="I123" s="135">
        <v>234.91</v>
      </c>
      <c r="J123" s="135">
        <f>ROUND(I123*H123,2)</f>
        <v>-5029.66</v>
      </c>
      <c r="K123" s="132" t="s">
        <v>140</v>
      </c>
      <c r="L123" s="29"/>
      <c r="M123" s="136" t="s">
        <v>1</v>
      </c>
      <c r="N123" s="137" t="s">
        <v>41</v>
      </c>
      <c r="O123" s="138">
        <v>0</v>
      </c>
      <c r="P123" s="138">
        <f>O123*H123</f>
        <v>0</v>
      </c>
      <c r="Q123" s="138">
        <v>1.0000100000000001</v>
      </c>
      <c r="R123" s="138">
        <f>Q123*H123</f>
        <v>-21.411214110000003</v>
      </c>
      <c r="S123" s="138">
        <v>0</v>
      </c>
      <c r="T123" s="139">
        <f>S123*H123</f>
        <v>0</v>
      </c>
      <c r="AR123" s="140" t="s">
        <v>141</v>
      </c>
      <c r="AT123" s="140" t="s">
        <v>136</v>
      </c>
      <c r="AU123" s="140" t="s">
        <v>86</v>
      </c>
      <c r="AY123" s="17" t="s">
        <v>134</v>
      </c>
      <c r="BE123" s="141">
        <f>IF(N123="základní",J123,0)</f>
        <v>-5029.66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7" t="s">
        <v>84</v>
      </c>
      <c r="BK123" s="141">
        <f>ROUND(I123*H123,2)</f>
        <v>-5029.66</v>
      </c>
      <c r="BL123" s="17" t="s">
        <v>141</v>
      </c>
      <c r="BM123" s="140" t="s">
        <v>242</v>
      </c>
    </row>
    <row r="124" spans="2:65" s="1" customFormat="1" ht="11.25">
      <c r="B124" s="29"/>
      <c r="D124" s="142" t="s">
        <v>143</v>
      </c>
      <c r="F124" s="143" t="s">
        <v>240</v>
      </c>
      <c r="L124" s="29"/>
      <c r="M124" s="172"/>
      <c r="N124" s="173"/>
      <c r="O124" s="173"/>
      <c r="P124" s="173"/>
      <c r="Q124" s="173"/>
      <c r="R124" s="173"/>
      <c r="S124" s="173"/>
      <c r="T124" s="174"/>
      <c r="AT124" s="17" t="s">
        <v>143</v>
      </c>
      <c r="AU124" s="17" t="s">
        <v>86</v>
      </c>
    </row>
    <row r="125" spans="2:65" s="1" customFormat="1" ht="6.95" customHeight="1">
      <c r="B125" s="41"/>
      <c r="C125" s="42"/>
      <c r="D125" s="42"/>
      <c r="E125" s="42"/>
      <c r="F125" s="42"/>
      <c r="G125" s="42"/>
      <c r="H125" s="42"/>
      <c r="I125" s="42"/>
      <c r="J125" s="42"/>
      <c r="K125" s="42"/>
      <c r="L125" s="29"/>
    </row>
  </sheetData>
  <autoFilter ref="C117:K124" xr:uid="{00000000-0009-0000-0000-000002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M16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227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92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>
      <c r="B4" s="20"/>
      <c r="D4" s="21" t="s">
        <v>105</v>
      </c>
      <c r="L4" s="20"/>
      <c r="M4" s="85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228" t="str">
        <f>'Rekapitulace stavby'!K6</f>
        <v>Humpolec - ZL</v>
      </c>
      <c r="F7" s="229"/>
      <c r="G7" s="229"/>
      <c r="H7" s="229"/>
      <c r="L7" s="20"/>
    </row>
    <row r="8" spans="2:46" s="1" customFormat="1" ht="12" customHeight="1">
      <c r="B8" s="29"/>
      <c r="D8" s="26" t="s">
        <v>106</v>
      </c>
      <c r="L8" s="29"/>
    </row>
    <row r="9" spans="2:46" s="1" customFormat="1" ht="16.5" customHeight="1">
      <c r="B9" s="29"/>
      <c r="E9" s="194" t="s">
        <v>243</v>
      </c>
      <c r="F9" s="230"/>
      <c r="G9" s="230"/>
      <c r="H9" s="230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6" t="s">
        <v>16</v>
      </c>
      <c r="F11" s="24" t="s">
        <v>1</v>
      </c>
      <c r="I11" s="26" t="s">
        <v>17</v>
      </c>
      <c r="J11" s="24" t="s">
        <v>1</v>
      </c>
      <c r="L11" s="29"/>
    </row>
    <row r="12" spans="2:46" s="1" customFormat="1" ht="12" customHeight="1">
      <c r="B12" s="29"/>
      <c r="D12" s="26" t="s">
        <v>18</v>
      </c>
      <c r="F12" s="24" t="s">
        <v>19</v>
      </c>
      <c r="I12" s="26" t="s">
        <v>20</v>
      </c>
      <c r="J12" s="49" t="str">
        <f>'Rekapitulace stavby'!AN8</f>
        <v>13. 6. 2024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6" t="s">
        <v>22</v>
      </c>
      <c r="I14" s="26" t="s">
        <v>23</v>
      </c>
      <c r="J14" s="24" t="s">
        <v>24</v>
      </c>
      <c r="L14" s="29"/>
    </row>
    <row r="15" spans="2:46" s="1" customFormat="1" ht="18" customHeight="1">
      <c r="B15" s="29"/>
      <c r="E15" s="24" t="s">
        <v>25</v>
      </c>
      <c r="I15" s="26" t="s">
        <v>26</v>
      </c>
      <c r="J15" s="24" t="s">
        <v>27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6" t="s">
        <v>28</v>
      </c>
      <c r="I17" s="26" t="s">
        <v>23</v>
      </c>
      <c r="J17" s="24" t="s">
        <v>29</v>
      </c>
      <c r="L17" s="29"/>
    </row>
    <row r="18" spans="2:12" s="1" customFormat="1" ht="18" customHeight="1">
      <c r="B18" s="29"/>
      <c r="E18" s="24" t="s">
        <v>30</v>
      </c>
      <c r="I18" s="26" t="s">
        <v>26</v>
      </c>
      <c r="J18" s="24" t="s">
        <v>31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6" t="s">
        <v>32</v>
      </c>
      <c r="I20" s="26" t="s">
        <v>23</v>
      </c>
      <c r="J20" s="24" t="str">
        <f>IF('Rekapitulace stavby'!AN16="","",'Rekapitulace stavby'!AN16)</f>
        <v/>
      </c>
      <c r="L20" s="29"/>
    </row>
    <row r="21" spans="2:12" s="1" customFormat="1" ht="18" customHeight="1">
      <c r="B21" s="29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6" t="s">
        <v>34</v>
      </c>
      <c r="I23" s="26" t="s">
        <v>23</v>
      </c>
      <c r="J23" s="24" t="str">
        <f>IF('Rekapitulace stavby'!AN19="","",'Rekapitulace stavby'!AN19)</f>
        <v/>
      </c>
      <c r="L23" s="29"/>
    </row>
    <row r="24" spans="2:12" s="1" customFormat="1" ht="18" customHeight="1">
      <c r="B24" s="29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6" t="s">
        <v>35</v>
      </c>
      <c r="L26" s="29"/>
    </row>
    <row r="27" spans="2:12" s="7" customFormat="1" ht="16.5" customHeight="1">
      <c r="B27" s="86"/>
      <c r="E27" s="216" t="s">
        <v>1</v>
      </c>
      <c r="F27" s="216"/>
      <c r="G27" s="216"/>
      <c r="H27" s="216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36</v>
      </c>
      <c r="J30" s="63">
        <f>ROUND(J122, 2)</f>
        <v>179341.85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customHeight="1">
      <c r="B33" s="29"/>
      <c r="D33" s="52" t="s">
        <v>40</v>
      </c>
      <c r="E33" s="26" t="s">
        <v>41</v>
      </c>
      <c r="F33" s="88">
        <f>ROUND((SUM(BE122:BE166)),  2)</f>
        <v>179341.85</v>
      </c>
      <c r="I33" s="89">
        <v>0.21</v>
      </c>
      <c r="J33" s="88">
        <f>ROUND(((SUM(BE122:BE166))*I33),  2)</f>
        <v>37661.79</v>
      </c>
      <c r="L33" s="29"/>
    </row>
    <row r="34" spans="2:12" s="1" customFormat="1" ht="14.45" customHeight="1">
      <c r="B34" s="29"/>
      <c r="E34" s="26" t="s">
        <v>42</v>
      </c>
      <c r="F34" s="88">
        <f>ROUND((SUM(BF122:BF166)),  2)</f>
        <v>0</v>
      </c>
      <c r="I34" s="89">
        <v>0.12</v>
      </c>
      <c r="J34" s="88">
        <f>ROUND(((SUM(BF122:BF166))*I34),  2)</f>
        <v>0</v>
      </c>
      <c r="L34" s="29"/>
    </row>
    <row r="35" spans="2:12" s="1" customFormat="1" ht="14.45" hidden="1" customHeight="1">
      <c r="B35" s="29"/>
      <c r="E35" s="26" t="s">
        <v>43</v>
      </c>
      <c r="F35" s="88">
        <f>ROUND((SUM(BG122:BG166)),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6" t="s">
        <v>44</v>
      </c>
      <c r="F36" s="88">
        <f>ROUND((SUM(BH122:BH166)),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6" t="s">
        <v>45</v>
      </c>
      <c r="F37" s="88">
        <f>ROUND((SUM(BI122:BI166)),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46</v>
      </c>
      <c r="E39" s="54"/>
      <c r="F39" s="54"/>
      <c r="G39" s="92" t="s">
        <v>47</v>
      </c>
      <c r="H39" s="93" t="s">
        <v>48</v>
      </c>
      <c r="I39" s="54"/>
      <c r="J39" s="94">
        <f>SUM(J30:J37)</f>
        <v>217003.64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29"/>
      <c r="D61" s="40" t="s">
        <v>51</v>
      </c>
      <c r="E61" s="31"/>
      <c r="F61" s="96" t="s">
        <v>52</v>
      </c>
      <c r="G61" s="40" t="s">
        <v>51</v>
      </c>
      <c r="H61" s="31"/>
      <c r="I61" s="31"/>
      <c r="J61" s="97" t="s">
        <v>52</v>
      </c>
      <c r="K61" s="31"/>
      <c r="L61" s="29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29"/>
      <c r="D76" s="40" t="s">
        <v>51</v>
      </c>
      <c r="E76" s="31"/>
      <c r="F76" s="96" t="s">
        <v>52</v>
      </c>
      <c r="G76" s="40" t="s">
        <v>51</v>
      </c>
      <c r="H76" s="31"/>
      <c r="I76" s="31"/>
      <c r="J76" s="97" t="s">
        <v>52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21" t="s">
        <v>108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6" t="s">
        <v>14</v>
      </c>
      <c r="L84" s="29"/>
    </row>
    <row r="85" spans="2:47" s="1" customFormat="1" ht="16.5" customHeight="1">
      <c r="B85" s="29"/>
      <c r="E85" s="228" t="str">
        <f>E7</f>
        <v>Humpolec - ZL</v>
      </c>
      <c r="F85" s="229"/>
      <c r="G85" s="229"/>
      <c r="H85" s="229"/>
      <c r="L85" s="29"/>
    </row>
    <row r="86" spans="2:47" s="1" customFormat="1" ht="12" customHeight="1">
      <c r="B86" s="29"/>
      <c r="C86" s="26" t="s">
        <v>106</v>
      </c>
      <c r="L86" s="29"/>
    </row>
    <row r="87" spans="2:47" s="1" customFormat="1" ht="16.5" customHeight="1">
      <c r="B87" s="29"/>
      <c r="E87" s="194" t="str">
        <f>E9</f>
        <v>ZL1.2 - Změnový list č.1.2 - protlačování</v>
      </c>
      <c r="F87" s="230"/>
      <c r="G87" s="230"/>
      <c r="H87" s="230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6" t="s">
        <v>18</v>
      </c>
      <c r="F89" s="24" t="str">
        <f>F12</f>
        <v xml:space="preserve"> </v>
      </c>
      <c r="I89" s="26" t="s">
        <v>20</v>
      </c>
      <c r="J89" s="49" t="str">
        <f>IF(J12="","",J12)</f>
        <v>13. 6. 2024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6" t="s">
        <v>22</v>
      </c>
      <c r="F91" s="24" t="str">
        <f>E15</f>
        <v>Město Humpolec, Horní náměstí 300, 396 22 Humpolec</v>
      </c>
      <c r="I91" s="26" t="s">
        <v>32</v>
      </c>
      <c r="J91" s="27" t="str">
        <f>E21</f>
        <v xml:space="preserve"> </v>
      </c>
      <c r="L91" s="29"/>
    </row>
    <row r="92" spans="2:47" s="1" customFormat="1" ht="15.2" customHeight="1">
      <c r="B92" s="29"/>
      <c r="C92" s="26" t="s">
        <v>28</v>
      </c>
      <c r="F92" s="24" t="str">
        <f>IF(E18="","",E18)</f>
        <v>PKbau s.r.o.</v>
      </c>
      <c r="I92" s="26" t="s">
        <v>34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109</v>
      </c>
      <c r="D94" s="90"/>
      <c r="E94" s="90"/>
      <c r="F94" s="90"/>
      <c r="G94" s="90"/>
      <c r="H94" s="90"/>
      <c r="I94" s="90"/>
      <c r="J94" s="99" t="s">
        <v>110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111</v>
      </c>
      <c r="J96" s="63">
        <f>J122</f>
        <v>179341.85</v>
      </c>
      <c r="L96" s="29"/>
      <c r="AU96" s="17" t="s">
        <v>112</v>
      </c>
    </row>
    <row r="97" spans="2:12" s="8" customFormat="1" ht="24.95" customHeight="1">
      <c r="B97" s="101"/>
      <c r="D97" s="102" t="s">
        <v>113</v>
      </c>
      <c r="E97" s="103"/>
      <c r="F97" s="103"/>
      <c r="G97" s="103"/>
      <c r="H97" s="103"/>
      <c r="I97" s="103"/>
      <c r="J97" s="104">
        <f>J123</f>
        <v>176261.85</v>
      </c>
      <c r="L97" s="101"/>
    </row>
    <row r="98" spans="2:12" s="9" customFormat="1" ht="19.899999999999999" customHeight="1">
      <c r="B98" s="105"/>
      <c r="D98" s="106" t="s">
        <v>114</v>
      </c>
      <c r="E98" s="107"/>
      <c r="F98" s="107"/>
      <c r="G98" s="107"/>
      <c r="H98" s="107"/>
      <c r="I98" s="107"/>
      <c r="J98" s="108">
        <f>J124</f>
        <v>139634.53</v>
      </c>
      <c r="L98" s="105"/>
    </row>
    <row r="99" spans="2:12" s="9" customFormat="1" ht="19.899999999999999" customHeight="1">
      <c r="B99" s="105"/>
      <c r="D99" s="106" t="s">
        <v>244</v>
      </c>
      <c r="E99" s="107"/>
      <c r="F99" s="107"/>
      <c r="G99" s="107"/>
      <c r="H99" s="107"/>
      <c r="I99" s="107"/>
      <c r="J99" s="108">
        <f>J136</f>
        <v>36578.26</v>
      </c>
      <c r="L99" s="105"/>
    </row>
    <row r="100" spans="2:12" s="9" customFormat="1" ht="19.899999999999999" customHeight="1">
      <c r="B100" s="105"/>
      <c r="D100" s="106" t="s">
        <v>245</v>
      </c>
      <c r="E100" s="107"/>
      <c r="F100" s="107"/>
      <c r="G100" s="107"/>
      <c r="H100" s="107"/>
      <c r="I100" s="107"/>
      <c r="J100" s="108">
        <f>J158</f>
        <v>49.06</v>
      </c>
      <c r="L100" s="105"/>
    </row>
    <row r="101" spans="2:12" s="8" customFormat="1" ht="24.95" customHeight="1">
      <c r="B101" s="101"/>
      <c r="D101" s="102" t="s">
        <v>246</v>
      </c>
      <c r="E101" s="103"/>
      <c r="F101" s="103"/>
      <c r="G101" s="103"/>
      <c r="H101" s="103"/>
      <c r="I101" s="103"/>
      <c r="J101" s="104">
        <f>J162</f>
        <v>3080</v>
      </c>
      <c r="L101" s="101"/>
    </row>
    <row r="102" spans="2:12" s="9" customFormat="1" ht="19.899999999999999" customHeight="1">
      <c r="B102" s="105"/>
      <c r="D102" s="106" t="s">
        <v>247</v>
      </c>
      <c r="E102" s="107"/>
      <c r="F102" s="107"/>
      <c r="G102" s="107"/>
      <c r="H102" s="107"/>
      <c r="I102" s="107"/>
      <c r="J102" s="108">
        <f>J163</f>
        <v>3080</v>
      </c>
      <c r="L102" s="105"/>
    </row>
    <row r="103" spans="2:12" s="1" customFormat="1" ht="21.75" customHeight="1">
      <c r="B103" s="29"/>
      <c r="L103" s="29"/>
    </row>
    <row r="104" spans="2:12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9"/>
    </row>
    <row r="108" spans="2:12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9"/>
    </row>
    <row r="109" spans="2:12" s="1" customFormat="1" ht="24.95" customHeight="1">
      <c r="B109" s="29"/>
      <c r="C109" s="21" t="s">
        <v>119</v>
      </c>
      <c r="L109" s="29"/>
    </row>
    <row r="110" spans="2:12" s="1" customFormat="1" ht="6.95" customHeight="1">
      <c r="B110" s="29"/>
      <c r="L110" s="29"/>
    </row>
    <row r="111" spans="2:12" s="1" customFormat="1" ht="12" customHeight="1">
      <c r="B111" s="29"/>
      <c r="C111" s="26" t="s">
        <v>14</v>
      </c>
      <c r="L111" s="29"/>
    </row>
    <row r="112" spans="2:12" s="1" customFormat="1" ht="16.5" customHeight="1">
      <c r="B112" s="29"/>
      <c r="E112" s="228" t="str">
        <f>E7</f>
        <v>Humpolec - ZL</v>
      </c>
      <c r="F112" s="229"/>
      <c r="G112" s="229"/>
      <c r="H112" s="229"/>
      <c r="L112" s="29"/>
    </row>
    <row r="113" spans="2:65" s="1" customFormat="1" ht="12" customHeight="1">
      <c r="B113" s="29"/>
      <c r="C113" s="26" t="s">
        <v>106</v>
      </c>
      <c r="L113" s="29"/>
    </row>
    <row r="114" spans="2:65" s="1" customFormat="1" ht="16.5" customHeight="1">
      <c r="B114" s="29"/>
      <c r="E114" s="194" t="str">
        <f>E9</f>
        <v>ZL1.2 - Změnový list č.1.2 - protlačování</v>
      </c>
      <c r="F114" s="230"/>
      <c r="G114" s="230"/>
      <c r="H114" s="230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6" t="s">
        <v>18</v>
      </c>
      <c r="F116" s="24" t="str">
        <f>F12</f>
        <v xml:space="preserve"> </v>
      </c>
      <c r="I116" s="26" t="s">
        <v>20</v>
      </c>
      <c r="J116" s="49" t="str">
        <f>IF(J12="","",J12)</f>
        <v>13. 6. 2024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6" t="s">
        <v>22</v>
      </c>
      <c r="F118" s="24" t="str">
        <f>E15</f>
        <v>Město Humpolec, Horní náměstí 300, 396 22 Humpolec</v>
      </c>
      <c r="I118" s="26" t="s">
        <v>32</v>
      </c>
      <c r="J118" s="27" t="str">
        <f>E21</f>
        <v xml:space="preserve"> </v>
      </c>
      <c r="L118" s="29"/>
    </row>
    <row r="119" spans="2:65" s="1" customFormat="1" ht="15.2" customHeight="1">
      <c r="B119" s="29"/>
      <c r="C119" s="26" t="s">
        <v>28</v>
      </c>
      <c r="F119" s="24" t="str">
        <f>IF(E18="","",E18)</f>
        <v>PKbau s.r.o.</v>
      </c>
      <c r="I119" s="26" t="s">
        <v>34</v>
      </c>
      <c r="J119" s="27" t="str">
        <f>E24</f>
        <v xml:space="preserve"> </v>
      </c>
      <c r="L119" s="29"/>
    </row>
    <row r="120" spans="2:65" s="1" customFormat="1" ht="10.35" customHeight="1">
      <c r="B120" s="29"/>
      <c r="L120" s="29"/>
    </row>
    <row r="121" spans="2:65" s="10" customFormat="1" ht="29.25" customHeight="1">
      <c r="B121" s="109"/>
      <c r="C121" s="110" t="s">
        <v>120</v>
      </c>
      <c r="D121" s="111" t="s">
        <v>61</v>
      </c>
      <c r="E121" s="111" t="s">
        <v>57</v>
      </c>
      <c r="F121" s="111" t="s">
        <v>58</v>
      </c>
      <c r="G121" s="111" t="s">
        <v>121</v>
      </c>
      <c r="H121" s="111" t="s">
        <v>122</v>
      </c>
      <c r="I121" s="111" t="s">
        <v>123</v>
      </c>
      <c r="J121" s="111" t="s">
        <v>110</v>
      </c>
      <c r="K121" s="112" t="s">
        <v>124</v>
      </c>
      <c r="L121" s="109"/>
      <c r="M121" s="56" t="s">
        <v>1</v>
      </c>
      <c r="N121" s="57" t="s">
        <v>40</v>
      </c>
      <c r="O121" s="57" t="s">
        <v>125</v>
      </c>
      <c r="P121" s="57" t="s">
        <v>126</v>
      </c>
      <c r="Q121" s="57" t="s">
        <v>127</v>
      </c>
      <c r="R121" s="57" t="s">
        <v>128</v>
      </c>
      <c r="S121" s="57" t="s">
        <v>129</v>
      </c>
      <c r="T121" s="58" t="s">
        <v>130</v>
      </c>
    </row>
    <row r="122" spans="2:65" s="1" customFormat="1" ht="22.9" customHeight="1">
      <c r="B122" s="29"/>
      <c r="C122" s="61" t="s">
        <v>131</v>
      </c>
      <c r="J122" s="113">
        <f>BK122</f>
        <v>179341.85</v>
      </c>
      <c r="L122" s="29"/>
      <c r="M122" s="59"/>
      <c r="N122" s="50"/>
      <c r="O122" s="50"/>
      <c r="P122" s="114">
        <f>P123+P162</f>
        <v>99.05528000000001</v>
      </c>
      <c r="Q122" s="50"/>
      <c r="R122" s="114">
        <f>R123+R162</f>
        <v>0.29197300000000004</v>
      </c>
      <c r="S122" s="50"/>
      <c r="T122" s="115">
        <f>T123+T162</f>
        <v>0</v>
      </c>
      <c r="AT122" s="17" t="s">
        <v>75</v>
      </c>
      <c r="AU122" s="17" t="s">
        <v>112</v>
      </c>
      <c r="BK122" s="116">
        <f>BK123+BK162</f>
        <v>179341.85</v>
      </c>
    </row>
    <row r="123" spans="2:65" s="11" customFormat="1" ht="25.9" customHeight="1">
      <c r="B123" s="117"/>
      <c r="D123" s="118" t="s">
        <v>75</v>
      </c>
      <c r="E123" s="119" t="s">
        <v>132</v>
      </c>
      <c r="F123" s="119" t="s">
        <v>133</v>
      </c>
      <c r="J123" s="120">
        <f>BK123</f>
        <v>176261.85</v>
      </c>
      <c r="L123" s="117"/>
      <c r="M123" s="121"/>
      <c r="P123" s="122">
        <f>P124+P136+P158</f>
        <v>94.377280000000013</v>
      </c>
      <c r="R123" s="122">
        <f>R124+R136+R158</f>
        <v>0.29197300000000004</v>
      </c>
      <c r="T123" s="123">
        <f>T124+T136+T158</f>
        <v>0</v>
      </c>
      <c r="AR123" s="118" t="s">
        <v>84</v>
      </c>
      <c r="AT123" s="124" t="s">
        <v>75</v>
      </c>
      <c r="AU123" s="124" t="s">
        <v>76</v>
      </c>
      <c r="AY123" s="118" t="s">
        <v>134</v>
      </c>
      <c r="BK123" s="125">
        <f>BK124+BK136+BK158</f>
        <v>176261.85</v>
      </c>
    </row>
    <row r="124" spans="2:65" s="11" customFormat="1" ht="22.9" customHeight="1">
      <c r="B124" s="117"/>
      <c r="D124" s="118" t="s">
        <v>75</v>
      </c>
      <c r="E124" s="126" t="s">
        <v>84</v>
      </c>
      <c r="F124" s="126" t="s">
        <v>135</v>
      </c>
      <c r="J124" s="127">
        <f>BK124</f>
        <v>139634.53</v>
      </c>
      <c r="L124" s="117"/>
      <c r="M124" s="121"/>
      <c r="P124" s="122">
        <f>SUM(P125:P135)</f>
        <v>94.377280000000013</v>
      </c>
      <c r="R124" s="122">
        <f>SUM(R125:R135)</f>
        <v>0.16200000000000001</v>
      </c>
      <c r="T124" s="123">
        <f>SUM(T125:T135)</f>
        <v>0</v>
      </c>
      <c r="AR124" s="118" t="s">
        <v>84</v>
      </c>
      <c r="AT124" s="124" t="s">
        <v>75</v>
      </c>
      <c r="AU124" s="124" t="s">
        <v>84</v>
      </c>
      <c r="AY124" s="118" t="s">
        <v>134</v>
      </c>
      <c r="BK124" s="125">
        <f>SUM(BK125:BK135)</f>
        <v>139634.53</v>
      </c>
    </row>
    <row r="125" spans="2:65" s="1" customFormat="1" ht="33" customHeight="1">
      <c r="B125" s="128"/>
      <c r="C125" s="129" t="s">
        <v>84</v>
      </c>
      <c r="D125" s="157" t="s">
        <v>136</v>
      </c>
      <c r="E125" s="131" t="s">
        <v>248</v>
      </c>
      <c r="F125" s="132" t="s">
        <v>249</v>
      </c>
      <c r="G125" s="133" t="s">
        <v>250</v>
      </c>
      <c r="H125" s="134">
        <v>8.9600000000000009</v>
      </c>
      <c r="I125" s="135">
        <v>1510</v>
      </c>
      <c r="J125" s="135">
        <f>ROUND(I125*H125,2)</f>
        <v>13529.6</v>
      </c>
      <c r="K125" s="132" t="s">
        <v>202</v>
      </c>
      <c r="L125" s="29"/>
      <c r="M125" s="136" t="s">
        <v>1</v>
      </c>
      <c r="N125" s="137" t="s">
        <v>41</v>
      </c>
      <c r="O125" s="138">
        <v>4.4930000000000003</v>
      </c>
      <c r="P125" s="138">
        <f>O125*H125</f>
        <v>40.257280000000009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141</v>
      </c>
      <c r="AT125" s="140" t="s">
        <v>136</v>
      </c>
      <c r="AU125" s="140" t="s">
        <v>86</v>
      </c>
      <c r="AY125" s="17" t="s">
        <v>134</v>
      </c>
      <c r="BE125" s="141">
        <f>IF(N125="základní",J125,0)</f>
        <v>13529.6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7" t="s">
        <v>84</v>
      </c>
      <c r="BK125" s="141">
        <f>ROUND(I125*H125,2)</f>
        <v>13529.6</v>
      </c>
      <c r="BL125" s="17" t="s">
        <v>141</v>
      </c>
      <c r="BM125" s="140" t="s">
        <v>251</v>
      </c>
    </row>
    <row r="126" spans="2:65" s="1" customFormat="1" ht="29.25">
      <c r="B126" s="29"/>
      <c r="D126" s="142" t="s">
        <v>143</v>
      </c>
      <c r="F126" s="143" t="s">
        <v>252</v>
      </c>
      <c r="L126" s="29"/>
      <c r="M126" s="144"/>
      <c r="T126" s="53"/>
      <c r="AT126" s="17" t="s">
        <v>143</v>
      </c>
      <c r="AU126" s="17" t="s">
        <v>86</v>
      </c>
    </row>
    <row r="127" spans="2:65" s="1" customFormat="1" ht="11.25">
      <c r="B127" s="29"/>
      <c r="D127" s="170" t="s">
        <v>205</v>
      </c>
      <c r="F127" s="171" t="s">
        <v>253</v>
      </c>
      <c r="L127" s="29"/>
      <c r="M127" s="144"/>
      <c r="T127" s="53"/>
      <c r="AT127" s="17" t="s">
        <v>205</v>
      </c>
      <c r="AU127" s="17" t="s">
        <v>86</v>
      </c>
    </row>
    <row r="128" spans="2:65" s="12" customFormat="1" ht="11.25">
      <c r="B128" s="145"/>
      <c r="D128" s="142" t="s">
        <v>145</v>
      </c>
      <c r="E128" s="146" t="s">
        <v>1</v>
      </c>
      <c r="F128" s="147" t="s">
        <v>254</v>
      </c>
      <c r="H128" s="148">
        <v>8.9600000000000009</v>
      </c>
      <c r="L128" s="145"/>
      <c r="M128" s="149"/>
      <c r="T128" s="150"/>
      <c r="AT128" s="146" t="s">
        <v>145</v>
      </c>
      <c r="AU128" s="146" t="s">
        <v>86</v>
      </c>
      <c r="AV128" s="12" t="s">
        <v>86</v>
      </c>
      <c r="AW128" s="12" t="s">
        <v>33</v>
      </c>
      <c r="AX128" s="12" t="s">
        <v>84</v>
      </c>
      <c r="AY128" s="146" t="s">
        <v>134</v>
      </c>
    </row>
    <row r="129" spans="2:65" s="1" customFormat="1" ht="44.25" customHeight="1">
      <c r="B129" s="128"/>
      <c r="C129" s="129" t="s">
        <v>86</v>
      </c>
      <c r="D129" s="157" t="s">
        <v>136</v>
      </c>
      <c r="E129" s="131" t="s">
        <v>255</v>
      </c>
      <c r="F129" s="132" t="s">
        <v>256</v>
      </c>
      <c r="G129" s="133" t="s">
        <v>167</v>
      </c>
      <c r="H129" s="134">
        <v>60</v>
      </c>
      <c r="I129" s="135">
        <v>2080</v>
      </c>
      <c r="J129" s="135">
        <f>ROUND(I129*H129,2)</f>
        <v>124800</v>
      </c>
      <c r="K129" s="132" t="s">
        <v>257</v>
      </c>
      <c r="L129" s="29"/>
      <c r="M129" s="136" t="s">
        <v>1</v>
      </c>
      <c r="N129" s="137" t="s">
        <v>41</v>
      </c>
      <c r="O129" s="138">
        <v>0.90200000000000002</v>
      </c>
      <c r="P129" s="138">
        <f>O129*H129</f>
        <v>54.120000000000005</v>
      </c>
      <c r="Q129" s="138">
        <v>2.7000000000000001E-3</v>
      </c>
      <c r="R129" s="138">
        <f>Q129*H129</f>
        <v>0.16200000000000001</v>
      </c>
      <c r="S129" s="138">
        <v>0</v>
      </c>
      <c r="T129" s="139">
        <f>S129*H129</f>
        <v>0</v>
      </c>
      <c r="AR129" s="140" t="s">
        <v>141</v>
      </c>
      <c r="AT129" s="140" t="s">
        <v>136</v>
      </c>
      <c r="AU129" s="140" t="s">
        <v>86</v>
      </c>
      <c r="AY129" s="17" t="s">
        <v>134</v>
      </c>
      <c r="BE129" s="141">
        <f>IF(N129="základní",J129,0)</f>
        <v>124800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7" t="s">
        <v>84</v>
      </c>
      <c r="BK129" s="141">
        <f>ROUND(I129*H129,2)</f>
        <v>124800</v>
      </c>
      <c r="BL129" s="17" t="s">
        <v>141</v>
      </c>
      <c r="BM129" s="140" t="s">
        <v>258</v>
      </c>
    </row>
    <row r="130" spans="2:65" s="1" customFormat="1" ht="29.25">
      <c r="B130" s="29"/>
      <c r="D130" s="142" t="s">
        <v>143</v>
      </c>
      <c r="F130" s="143" t="s">
        <v>259</v>
      </c>
      <c r="L130" s="29"/>
      <c r="M130" s="144"/>
      <c r="T130" s="53"/>
      <c r="AT130" s="17" t="s">
        <v>143</v>
      </c>
      <c r="AU130" s="17" t="s">
        <v>86</v>
      </c>
    </row>
    <row r="131" spans="2:65" s="1" customFormat="1" ht="11.25">
      <c r="B131" s="29"/>
      <c r="D131" s="170" t="s">
        <v>205</v>
      </c>
      <c r="F131" s="171" t="s">
        <v>260</v>
      </c>
      <c r="L131" s="29"/>
      <c r="M131" s="144"/>
      <c r="T131" s="53"/>
      <c r="AT131" s="17" t="s">
        <v>205</v>
      </c>
      <c r="AU131" s="17" t="s">
        <v>86</v>
      </c>
    </row>
    <row r="132" spans="2:65" s="1" customFormat="1" ht="24.2" customHeight="1">
      <c r="B132" s="128"/>
      <c r="C132" s="129" t="s">
        <v>156</v>
      </c>
      <c r="D132" s="169" t="s">
        <v>136</v>
      </c>
      <c r="E132" s="131" t="s">
        <v>261</v>
      </c>
      <c r="F132" s="132" t="s">
        <v>262</v>
      </c>
      <c r="G132" s="133" t="s">
        <v>250</v>
      </c>
      <c r="H132" s="134">
        <v>8.9600000000000009</v>
      </c>
      <c r="I132" s="135">
        <v>145.63999999999999</v>
      </c>
      <c r="J132" s="135">
        <f>ROUND(I132*H132,2)</f>
        <v>1304.93</v>
      </c>
      <c r="K132" s="132" t="s">
        <v>140</v>
      </c>
      <c r="L132" s="29"/>
      <c r="M132" s="136" t="s">
        <v>1</v>
      </c>
      <c r="N132" s="137" t="s">
        <v>41</v>
      </c>
      <c r="O132" s="138">
        <v>0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141</v>
      </c>
      <c r="AT132" s="140" t="s">
        <v>136</v>
      </c>
      <c r="AU132" s="140" t="s">
        <v>86</v>
      </c>
      <c r="AY132" s="17" t="s">
        <v>134</v>
      </c>
      <c r="BE132" s="141">
        <f>IF(N132="základní",J132,0)</f>
        <v>1304.93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7" t="s">
        <v>84</v>
      </c>
      <c r="BK132" s="141">
        <f>ROUND(I132*H132,2)</f>
        <v>1304.93</v>
      </c>
      <c r="BL132" s="17" t="s">
        <v>141</v>
      </c>
      <c r="BM132" s="140" t="s">
        <v>263</v>
      </c>
    </row>
    <row r="133" spans="2:65" s="1" customFormat="1" ht="29.25">
      <c r="B133" s="29"/>
      <c r="D133" s="142" t="s">
        <v>143</v>
      </c>
      <c r="F133" s="143" t="s">
        <v>264</v>
      </c>
      <c r="L133" s="29"/>
      <c r="M133" s="144"/>
      <c r="T133" s="53"/>
      <c r="AT133" s="17" t="s">
        <v>143</v>
      </c>
      <c r="AU133" s="17" t="s">
        <v>86</v>
      </c>
    </row>
    <row r="134" spans="2:65" s="1" customFormat="1" ht="39">
      <c r="B134" s="29"/>
      <c r="D134" s="142" t="s">
        <v>152</v>
      </c>
      <c r="F134" s="158" t="s">
        <v>265</v>
      </c>
      <c r="L134" s="29"/>
      <c r="M134" s="144"/>
      <c r="T134" s="53"/>
      <c r="AT134" s="17" t="s">
        <v>152</v>
      </c>
      <c r="AU134" s="17" t="s">
        <v>86</v>
      </c>
    </row>
    <row r="135" spans="2:65" s="12" customFormat="1" ht="11.25">
      <c r="B135" s="145"/>
      <c r="D135" s="142" t="s">
        <v>145</v>
      </c>
      <c r="E135" s="146" t="s">
        <v>1</v>
      </c>
      <c r="F135" s="147" t="s">
        <v>254</v>
      </c>
      <c r="H135" s="148">
        <v>8.9600000000000009</v>
      </c>
      <c r="L135" s="145"/>
      <c r="M135" s="149"/>
      <c r="T135" s="150"/>
      <c r="AT135" s="146" t="s">
        <v>145</v>
      </c>
      <c r="AU135" s="146" t="s">
        <v>86</v>
      </c>
      <c r="AV135" s="12" t="s">
        <v>86</v>
      </c>
      <c r="AW135" s="12" t="s">
        <v>33</v>
      </c>
      <c r="AX135" s="12" t="s">
        <v>84</v>
      </c>
      <c r="AY135" s="146" t="s">
        <v>134</v>
      </c>
    </row>
    <row r="136" spans="2:65" s="11" customFormat="1" ht="22.9" customHeight="1">
      <c r="B136" s="117"/>
      <c r="D136" s="118" t="s">
        <v>75</v>
      </c>
      <c r="E136" s="126" t="s">
        <v>168</v>
      </c>
      <c r="F136" s="126" t="s">
        <v>266</v>
      </c>
      <c r="J136" s="127">
        <f>BK136</f>
        <v>36578.26</v>
      </c>
      <c r="L136" s="117"/>
      <c r="M136" s="121"/>
      <c r="P136" s="122">
        <f>SUM(P137:P157)</f>
        <v>0</v>
      </c>
      <c r="R136" s="122">
        <f>SUM(R137:R157)</f>
        <v>0.12997300000000001</v>
      </c>
      <c r="T136" s="123">
        <f>SUM(T137:T157)</f>
        <v>0</v>
      </c>
      <c r="AR136" s="118" t="s">
        <v>84</v>
      </c>
      <c r="AT136" s="124" t="s">
        <v>75</v>
      </c>
      <c r="AU136" s="124" t="s">
        <v>84</v>
      </c>
      <c r="AY136" s="118" t="s">
        <v>134</v>
      </c>
      <c r="BK136" s="125">
        <f>SUM(BK137:BK157)</f>
        <v>36578.26</v>
      </c>
    </row>
    <row r="137" spans="2:65" s="1" customFormat="1" ht="24.2" customHeight="1">
      <c r="B137" s="128"/>
      <c r="C137" s="129" t="s">
        <v>141</v>
      </c>
      <c r="D137" s="129" t="s">
        <v>136</v>
      </c>
      <c r="E137" s="131" t="s">
        <v>267</v>
      </c>
      <c r="F137" s="132" t="s">
        <v>268</v>
      </c>
      <c r="G137" s="133" t="s">
        <v>167</v>
      </c>
      <c r="H137" s="134">
        <v>60</v>
      </c>
      <c r="I137" s="135">
        <v>211.42</v>
      </c>
      <c r="J137" s="135">
        <f>ROUND(I137*H137,2)</f>
        <v>12685.2</v>
      </c>
      <c r="K137" s="132" t="s">
        <v>140</v>
      </c>
      <c r="L137" s="29"/>
      <c r="M137" s="136" t="s">
        <v>1</v>
      </c>
      <c r="N137" s="137" t="s">
        <v>41</v>
      </c>
      <c r="O137" s="138">
        <v>0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141</v>
      </c>
      <c r="AT137" s="140" t="s">
        <v>136</v>
      </c>
      <c r="AU137" s="140" t="s">
        <v>86</v>
      </c>
      <c r="AY137" s="17" t="s">
        <v>134</v>
      </c>
      <c r="BE137" s="141">
        <f>IF(N137="základní",J137,0)</f>
        <v>12685.2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7" t="s">
        <v>84</v>
      </c>
      <c r="BK137" s="141">
        <f>ROUND(I137*H137,2)</f>
        <v>12685.2</v>
      </c>
      <c r="BL137" s="17" t="s">
        <v>141</v>
      </c>
      <c r="BM137" s="140" t="s">
        <v>269</v>
      </c>
    </row>
    <row r="138" spans="2:65" s="1" customFormat="1" ht="19.5">
      <c r="B138" s="29"/>
      <c r="D138" s="142" t="s">
        <v>143</v>
      </c>
      <c r="F138" s="143" t="s">
        <v>268</v>
      </c>
      <c r="L138" s="29"/>
      <c r="M138" s="144"/>
      <c r="T138" s="53"/>
      <c r="AT138" s="17" t="s">
        <v>143</v>
      </c>
      <c r="AU138" s="17" t="s">
        <v>86</v>
      </c>
    </row>
    <row r="139" spans="2:65" s="1" customFormat="1" ht="19.5">
      <c r="B139" s="29"/>
      <c r="D139" s="142" t="s">
        <v>152</v>
      </c>
      <c r="F139" s="158" t="s">
        <v>270</v>
      </c>
      <c r="L139" s="29"/>
      <c r="M139" s="144"/>
      <c r="T139" s="53"/>
      <c r="AT139" s="17" t="s">
        <v>152</v>
      </c>
      <c r="AU139" s="17" t="s">
        <v>86</v>
      </c>
    </row>
    <row r="140" spans="2:65" s="12" customFormat="1" ht="11.25">
      <c r="B140" s="145"/>
      <c r="D140" s="142" t="s">
        <v>145</v>
      </c>
      <c r="E140" s="146" t="s">
        <v>1</v>
      </c>
      <c r="F140" s="147" t="s">
        <v>271</v>
      </c>
      <c r="H140" s="148">
        <v>60</v>
      </c>
      <c r="L140" s="145"/>
      <c r="M140" s="149"/>
      <c r="T140" s="150"/>
      <c r="AT140" s="146" t="s">
        <v>145</v>
      </c>
      <c r="AU140" s="146" t="s">
        <v>86</v>
      </c>
      <c r="AV140" s="12" t="s">
        <v>86</v>
      </c>
      <c r="AW140" s="12" t="s">
        <v>33</v>
      </c>
      <c r="AX140" s="12" t="s">
        <v>84</v>
      </c>
      <c r="AY140" s="146" t="s">
        <v>134</v>
      </c>
    </row>
    <row r="141" spans="2:65" s="1" customFormat="1" ht="24.2" customHeight="1">
      <c r="B141" s="128"/>
      <c r="C141" s="129" t="s">
        <v>154</v>
      </c>
      <c r="D141" s="129" t="s">
        <v>136</v>
      </c>
      <c r="E141" s="131" t="s">
        <v>272</v>
      </c>
      <c r="F141" s="132" t="s">
        <v>273</v>
      </c>
      <c r="G141" s="133" t="s">
        <v>167</v>
      </c>
      <c r="H141" s="134">
        <v>60.9</v>
      </c>
      <c r="I141" s="135">
        <v>295.98</v>
      </c>
      <c r="J141" s="135">
        <f>ROUND(I141*H141,2)</f>
        <v>18025.18</v>
      </c>
      <c r="K141" s="132" t="s">
        <v>140</v>
      </c>
      <c r="L141" s="29"/>
      <c r="M141" s="136" t="s">
        <v>1</v>
      </c>
      <c r="N141" s="137" t="s">
        <v>41</v>
      </c>
      <c r="O141" s="138">
        <v>0</v>
      </c>
      <c r="P141" s="138">
        <f>O141*H141</f>
        <v>0</v>
      </c>
      <c r="Q141" s="138">
        <v>1.97E-3</v>
      </c>
      <c r="R141" s="138">
        <f>Q141*H141</f>
        <v>0.119973</v>
      </c>
      <c r="S141" s="138">
        <v>0</v>
      </c>
      <c r="T141" s="139">
        <f>S141*H141</f>
        <v>0</v>
      </c>
      <c r="AR141" s="140" t="s">
        <v>141</v>
      </c>
      <c r="AT141" s="140" t="s">
        <v>136</v>
      </c>
      <c r="AU141" s="140" t="s">
        <v>86</v>
      </c>
      <c r="AY141" s="17" t="s">
        <v>134</v>
      </c>
      <c r="BE141" s="141">
        <f>IF(N141="základní",J141,0)</f>
        <v>18025.18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7" t="s">
        <v>84</v>
      </c>
      <c r="BK141" s="141">
        <f>ROUND(I141*H141,2)</f>
        <v>18025.18</v>
      </c>
      <c r="BL141" s="17" t="s">
        <v>141</v>
      </c>
      <c r="BM141" s="140" t="s">
        <v>274</v>
      </c>
    </row>
    <row r="142" spans="2:65" s="1" customFormat="1" ht="19.5">
      <c r="B142" s="29"/>
      <c r="D142" s="142" t="s">
        <v>143</v>
      </c>
      <c r="F142" s="143" t="s">
        <v>273</v>
      </c>
      <c r="L142" s="29"/>
      <c r="M142" s="144"/>
      <c r="T142" s="53"/>
      <c r="AT142" s="17" t="s">
        <v>143</v>
      </c>
      <c r="AU142" s="17" t="s">
        <v>86</v>
      </c>
    </row>
    <row r="143" spans="2:65" s="12" customFormat="1" ht="11.25">
      <c r="B143" s="145"/>
      <c r="D143" s="142" t="s">
        <v>145</v>
      </c>
      <c r="E143" s="146" t="s">
        <v>1</v>
      </c>
      <c r="F143" s="147" t="s">
        <v>275</v>
      </c>
      <c r="H143" s="148">
        <v>60.9</v>
      </c>
      <c r="L143" s="145"/>
      <c r="M143" s="149"/>
      <c r="T143" s="150"/>
      <c r="AT143" s="146" t="s">
        <v>145</v>
      </c>
      <c r="AU143" s="146" t="s">
        <v>86</v>
      </c>
      <c r="AV143" s="12" t="s">
        <v>86</v>
      </c>
      <c r="AW143" s="12" t="s">
        <v>33</v>
      </c>
      <c r="AX143" s="12" t="s">
        <v>76</v>
      </c>
      <c r="AY143" s="146" t="s">
        <v>134</v>
      </c>
    </row>
    <row r="144" spans="2:65" s="14" customFormat="1" ht="11.25">
      <c r="B144" s="176"/>
      <c r="D144" s="142" t="s">
        <v>145</v>
      </c>
      <c r="E144" s="177" t="s">
        <v>1</v>
      </c>
      <c r="F144" s="178" t="s">
        <v>276</v>
      </c>
      <c r="H144" s="179">
        <v>60.9</v>
      </c>
      <c r="L144" s="176"/>
      <c r="M144" s="180"/>
      <c r="T144" s="181"/>
      <c r="AT144" s="177" t="s">
        <v>145</v>
      </c>
      <c r="AU144" s="177" t="s">
        <v>86</v>
      </c>
      <c r="AV144" s="14" t="s">
        <v>156</v>
      </c>
      <c r="AW144" s="14" t="s">
        <v>33</v>
      </c>
      <c r="AX144" s="14" t="s">
        <v>76</v>
      </c>
      <c r="AY144" s="177" t="s">
        <v>134</v>
      </c>
    </row>
    <row r="145" spans="2:65" s="13" customFormat="1" ht="11.25">
      <c r="B145" s="151"/>
      <c r="D145" s="142" t="s">
        <v>145</v>
      </c>
      <c r="E145" s="152" t="s">
        <v>1</v>
      </c>
      <c r="F145" s="153" t="s">
        <v>147</v>
      </c>
      <c r="H145" s="154">
        <v>60.9</v>
      </c>
      <c r="L145" s="151"/>
      <c r="M145" s="155"/>
      <c r="T145" s="156"/>
      <c r="AT145" s="152" t="s">
        <v>145</v>
      </c>
      <c r="AU145" s="152" t="s">
        <v>86</v>
      </c>
      <c r="AV145" s="13" t="s">
        <v>141</v>
      </c>
      <c r="AW145" s="13" t="s">
        <v>33</v>
      </c>
      <c r="AX145" s="13" t="s">
        <v>84</v>
      </c>
      <c r="AY145" s="152" t="s">
        <v>134</v>
      </c>
    </row>
    <row r="146" spans="2:65" s="1" customFormat="1" ht="24.2" customHeight="1">
      <c r="B146" s="128"/>
      <c r="C146" s="129" t="s">
        <v>177</v>
      </c>
      <c r="D146" s="129" t="s">
        <v>136</v>
      </c>
      <c r="E146" s="131" t="s">
        <v>277</v>
      </c>
      <c r="F146" s="132" t="s">
        <v>278</v>
      </c>
      <c r="G146" s="133" t="s">
        <v>279</v>
      </c>
      <c r="H146" s="134">
        <v>1</v>
      </c>
      <c r="I146" s="135">
        <v>676.54</v>
      </c>
      <c r="J146" s="135">
        <f>ROUND(I146*H146,2)</f>
        <v>676.54</v>
      </c>
      <c r="K146" s="132" t="s">
        <v>280</v>
      </c>
      <c r="L146" s="29"/>
      <c r="M146" s="136" t="s">
        <v>1</v>
      </c>
      <c r="N146" s="137" t="s">
        <v>41</v>
      </c>
      <c r="O146" s="138">
        <v>0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141</v>
      </c>
      <c r="AT146" s="140" t="s">
        <v>136</v>
      </c>
      <c r="AU146" s="140" t="s">
        <v>86</v>
      </c>
      <c r="AY146" s="17" t="s">
        <v>134</v>
      </c>
      <c r="BE146" s="141">
        <f>IF(N146="základní",J146,0)</f>
        <v>676.54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7" t="s">
        <v>84</v>
      </c>
      <c r="BK146" s="141">
        <f>ROUND(I146*H146,2)</f>
        <v>676.54</v>
      </c>
      <c r="BL146" s="17" t="s">
        <v>141</v>
      </c>
      <c r="BM146" s="140" t="s">
        <v>281</v>
      </c>
    </row>
    <row r="147" spans="2:65" s="1" customFormat="1" ht="19.5">
      <c r="B147" s="29"/>
      <c r="D147" s="142" t="s">
        <v>143</v>
      </c>
      <c r="F147" s="143" t="s">
        <v>278</v>
      </c>
      <c r="L147" s="29"/>
      <c r="M147" s="144"/>
      <c r="T147" s="53"/>
      <c r="AT147" s="17" t="s">
        <v>143</v>
      </c>
      <c r="AU147" s="17" t="s">
        <v>86</v>
      </c>
    </row>
    <row r="148" spans="2:65" s="1" customFormat="1" ht="16.5" customHeight="1">
      <c r="B148" s="128"/>
      <c r="C148" s="129" t="s">
        <v>182</v>
      </c>
      <c r="D148" s="129" t="s">
        <v>136</v>
      </c>
      <c r="E148" s="131" t="s">
        <v>282</v>
      </c>
      <c r="F148" s="132" t="s">
        <v>283</v>
      </c>
      <c r="G148" s="133" t="s">
        <v>284</v>
      </c>
      <c r="H148" s="134">
        <v>1</v>
      </c>
      <c r="I148" s="135">
        <v>1691.34</v>
      </c>
      <c r="J148" s="135">
        <f>ROUND(I148*H148,2)</f>
        <v>1691.34</v>
      </c>
      <c r="K148" s="132" t="s">
        <v>140</v>
      </c>
      <c r="L148" s="29"/>
      <c r="M148" s="136" t="s">
        <v>1</v>
      </c>
      <c r="N148" s="137" t="s">
        <v>41</v>
      </c>
      <c r="O148" s="138">
        <v>0</v>
      </c>
      <c r="P148" s="138">
        <f>O148*H148</f>
        <v>0</v>
      </c>
      <c r="Q148" s="138">
        <v>0.01</v>
      </c>
      <c r="R148" s="138">
        <f>Q148*H148</f>
        <v>0.01</v>
      </c>
      <c r="S148" s="138">
        <v>0</v>
      </c>
      <c r="T148" s="139">
        <f>S148*H148</f>
        <v>0</v>
      </c>
      <c r="AR148" s="140" t="s">
        <v>141</v>
      </c>
      <c r="AT148" s="140" t="s">
        <v>136</v>
      </c>
      <c r="AU148" s="140" t="s">
        <v>86</v>
      </c>
      <c r="AY148" s="17" t="s">
        <v>134</v>
      </c>
      <c r="BE148" s="141">
        <f>IF(N148="základní",J148,0)</f>
        <v>1691.34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7" t="s">
        <v>84</v>
      </c>
      <c r="BK148" s="141">
        <f>ROUND(I148*H148,2)</f>
        <v>1691.34</v>
      </c>
      <c r="BL148" s="17" t="s">
        <v>141</v>
      </c>
      <c r="BM148" s="140" t="s">
        <v>285</v>
      </c>
    </row>
    <row r="149" spans="2:65" s="1" customFormat="1" ht="11.25">
      <c r="B149" s="29"/>
      <c r="D149" s="142" t="s">
        <v>143</v>
      </c>
      <c r="F149" s="143" t="s">
        <v>283</v>
      </c>
      <c r="L149" s="29"/>
      <c r="M149" s="144"/>
      <c r="T149" s="53"/>
      <c r="AT149" s="17" t="s">
        <v>143</v>
      </c>
      <c r="AU149" s="17" t="s">
        <v>86</v>
      </c>
    </row>
    <row r="150" spans="2:65" s="1" customFormat="1" ht="16.5" customHeight="1">
      <c r="B150" s="128"/>
      <c r="C150" s="129" t="s">
        <v>168</v>
      </c>
      <c r="D150" s="157" t="s">
        <v>136</v>
      </c>
      <c r="E150" s="131" t="s">
        <v>286</v>
      </c>
      <c r="F150" s="132" t="s">
        <v>287</v>
      </c>
      <c r="G150" s="133" t="s">
        <v>279</v>
      </c>
      <c r="H150" s="134">
        <v>0</v>
      </c>
      <c r="I150" s="135">
        <v>2080</v>
      </c>
      <c r="J150" s="135">
        <f>ROUND(I150*H150,2)</f>
        <v>0</v>
      </c>
      <c r="K150" s="132" t="s">
        <v>202</v>
      </c>
      <c r="L150" s="29"/>
      <c r="M150" s="136" t="s">
        <v>1</v>
      </c>
      <c r="N150" s="137" t="s">
        <v>41</v>
      </c>
      <c r="O150" s="138">
        <v>2.0139999999999998</v>
      </c>
      <c r="P150" s="138">
        <f>O150*H150</f>
        <v>0</v>
      </c>
      <c r="Q150" s="138">
        <v>1.81E-3</v>
      </c>
      <c r="R150" s="138">
        <f>Q150*H150</f>
        <v>0</v>
      </c>
      <c r="S150" s="138">
        <v>0</v>
      </c>
      <c r="T150" s="139">
        <f>S150*H150</f>
        <v>0</v>
      </c>
      <c r="AR150" s="140" t="s">
        <v>141</v>
      </c>
      <c r="AT150" s="140" t="s">
        <v>136</v>
      </c>
      <c r="AU150" s="140" t="s">
        <v>86</v>
      </c>
      <c r="AY150" s="17" t="s">
        <v>134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7" t="s">
        <v>84</v>
      </c>
      <c r="BK150" s="141">
        <f>ROUND(I150*H150,2)</f>
        <v>0</v>
      </c>
      <c r="BL150" s="17" t="s">
        <v>141</v>
      </c>
      <c r="BM150" s="140" t="s">
        <v>288</v>
      </c>
    </row>
    <row r="151" spans="2:65" s="1" customFormat="1" ht="19.5">
      <c r="B151" s="29"/>
      <c r="D151" s="142" t="s">
        <v>143</v>
      </c>
      <c r="F151" s="143" t="s">
        <v>289</v>
      </c>
      <c r="L151" s="29"/>
      <c r="M151" s="144"/>
      <c r="T151" s="53"/>
      <c r="AT151" s="17" t="s">
        <v>143</v>
      </c>
      <c r="AU151" s="17" t="s">
        <v>86</v>
      </c>
    </row>
    <row r="152" spans="2:65" s="1" customFormat="1" ht="11.25">
      <c r="B152" s="29"/>
      <c r="D152" s="170" t="s">
        <v>205</v>
      </c>
      <c r="F152" s="171" t="s">
        <v>290</v>
      </c>
      <c r="L152" s="29"/>
      <c r="M152" s="144"/>
      <c r="T152" s="53"/>
      <c r="AT152" s="17" t="s">
        <v>205</v>
      </c>
      <c r="AU152" s="17" t="s">
        <v>86</v>
      </c>
    </row>
    <row r="153" spans="2:65" s="1" customFormat="1" ht="24.2" customHeight="1">
      <c r="B153" s="128"/>
      <c r="C153" s="159" t="s">
        <v>162</v>
      </c>
      <c r="D153" s="160" t="s">
        <v>164</v>
      </c>
      <c r="E153" s="161" t="s">
        <v>291</v>
      </c>
      <c r="F153" s="162" t="s">
        <v>292</v>
      </c>
      <c r="G153" s="163" t="s">
        <v>279</v>
      </c>
      <c r="H153" s="164">
        <v>0</v>
      </c>
      <c r="I153" s="165">
        <v>11100</v>
      </c>
      <c r="J153" s="165">
        <f>ROUND(I153*H153,2)</f>
        <v>0</v>
      </c>
      <c r="K153" s="162" t="s">
        <v>202</v>
      </c>
      <c r="L153" s="166"/>
      <c r="M153" s="167" t="s">
        <v>1</v>
      </c>
      <c r="N153" s="168" t="s">
        <v>41</v>
      </c>
      <c r="O153" s="138">
        <v>0</v>
      </c>
      <c r="P153" s="138">
        <f>O153*H153</f>
        <v>0</v>
      </c>
      <c r="Q153" s="138">
        <v>1.4E-2</v>
      </c>
      <c r="R153" s="138">
        <f>Q153*H153</f>
        <v>0</v>
      </c>
      <c r="S153" s="138">
        <v>0</v>
      </c>
      <c r="T153" s="139">
        <f>S153*H153</f>
        <v>0</v>
      </c>
      <c r="AR153" s="140" t="s">
        <v>168</v>
      </c>
      <c r="AT153" s="140" t="s">
        <v>164</v>
      </c>
      <c r="AU153" s="140" t="s">
        <v>86</v>
      </c>
      <c r="AY153" s="17" t="s">
        <v>134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7" t="s">
        <v>84</v>
      </c>
      <c r="BK153" s="141">
        <f>ROUND(I153*H153,2)</f>
        <v>0</v>
      </c>
      <c r="BL153" s="17" t="s">
        <v>141</v>
      </c>
      <c r="BM153" s="140" t="s">
        <v>293</v>
      </c>
    </row>
    <row r="154" spans="2:65" s="1" customFormat="1" ht="11.25">
      <c r="B154" s="29"/>
      <c r="D154" s="142" t="s">
        <v>143</v>
      </c>
      <c r="F154" s="143" t="s">
        <v>292</v>
      </c>
      <c r="L154" s="29"/>
      <c r="M154" s="144"/>
      <c r="T154" s="53"/>
      <c r="AT154" s="17" t="s">
        <v>143</v>
      </c>
      <c r="AU154" s="17" t="s">
        <v>86</v>
      </c>
    </row>
    <row r="155" spans="2:65" s="1" customFormat="1" ht="16.5" customHeight="1">
      <c r="B155" s="128"/>
      <c r="C155" s="129" t="s">
        <v>198</v>
      </c>
      <c r="D155" s="129" t="s">
        <v>136</v>
      </c>
      <c r="E155" s="131" t="s">
        <v>294</v>
      </c>
      <c r="F155" s="132" t="s">
        <v>295</v>
      </c>
      <c r="G155" s="133" t="s">
        <v>296</v>
      </c>
      <c r="H155" s="134">
        <v>1</v>
      </c>
      <c r="I155" s="135">
        <v>3500</v>
      </c>
      <c r="J155" s="135">
        <f>ROUND(I155*H155,2)</f>
        <v>3500</v>
      </c>
      <c r="K155" s="132" t="s">
        <v>297</v>
      </c>
      <c r="L155" s="29"/>
      <c r="M155" s="136" t="s">
        <v>1</v>
      </c>
      <c r="N155" s="137" t="s">
        <v>41</v>
      </c>
      <c r="O155" s="138">
        <v>0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141</v>
      </c>
      <c r="AT155" s="140" t="s">
        <v>136</v>
      </c>
      <c r="AU155" s="140" t="s">
        <v>86</v>
      </c>
      <c r="AY155" s="17" t="s">
        <v>134</v>
      </c>
      <c r="BE155" s="141">
        <f>IF(N155="základní",J155,0)</f>
        <v>3500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7" t="s">
        <v>84</v>
      </c>
      <c r="BK155" s="141">
        <f>ROUND(I155*H155,2)</f>
        <v>3500</v>
      </c>
      <c r="BL155" s="17" t="s">
        <v>141</v>
      </c>
      <c r="BM155" s="140" t="s">
        <v>298</v>
      </c>
    </row>
    <row r="156" spans="2:65" s="1" customFormat="1" ht="11.25">
      <c r="B156" s="29"/>
      <c r="D156" s="142" t="s">
        <v>143</v>
      </c>
      <c r="F156" s="143" t="s">
        <v>295</v>
      </c>
      <c r="L156" s="29"/>
      <c r="M156" s="144"/>
      <c r="T156" s="53"/>
      <c r="AT156" s="17" t="s">
        <v>143</v>
      </c>
      <c r="AU156" s="17" t="s">
        <v>86</v>
      </c>
    </row>
    <row r="157" spans="2:65" s="1" customFormat="1" ht="29.25">
      <c r="B157" s="29"/>
      <c r="D157" s="142" t="s">
        <v>152</v>
      </c>
      <c r="F157" s="158" t="s">
        <v>299</v>
      </c>
      <c r="L157" s="29"/>
      <c r="M157" s="144"/>
      <c r="T157" s="53"/>
      <c r="AT157" s="17" t="s">
        <v>152</v>
      </c>
      <c r="AU157" s="17" t="s">
        <v>86</v>
      </c>
    </row>
    <row r="158" spans="2:65" s="11" customFormat="1" ht="22.9" customHeight="1">
      <c r="B158" s="117"/>
      <c r="D158" s="118" t="s">
        <v>75</v>
      </c>
      <c r="E158" s="126" t="s">
        <v>300</v>
      </c>
      <c r="F158" s="126" t="s">
        <v>301</v>
      </c>
      <c r="J158" s="127">
        <f>BK158</f>
        <v>49.06</v>
      </c>
      <c r="L158" s="117"/>
      <c r="M158" s="121"/>
      <c r="P158" s="122">
        <f>SUM(P159:P161)</f>
        <v>0</v>
      </c>
      <c r="R158" s="122">
        <f>SUM(R159:R161)</f>
        <v>0</v>
      </c>
      <c r="T158" s="123">
        <f>SUM(T159:T161)</f>
        <v>0</v>
      </c>
      <c r="AR158" s="118" t="s">
        <v>84</v>
      </c>
      <c r="AT158" s="124" t="s">
        <v>75</v>
      </c>
      <c r="AU158" s="124" t="s">
        <v>84</v>
      </c>
      <c r="AY158" s="118" t="s">
        <v>134</v>
      </c>
      <c r="BK158" s="125">
        <f>SUM(BK159:BK161)</f>
        <v>49.06</v>
      </c>
    </row>
    <row r="159" spans="2:65" s="1" customFormat="1" ht="24.2" customHeight="1">
      <c r="B159" s="128"/>
      <c r="C159" s="129" t="s">
        <v>208</v>
      </c>
      <c r="D159" s="129" t="s">
        <v>136</v>
      </c>
      <c r="E159" s="131" t="s">
        <v>302</v>
      </c>
      <c r="F159" s="132" t="s">
        <v>303</v>
      </c>
      <c r="G159" s="133" t="s">
        <v>201</v>
      </c>
      <c r="H159" s="134">
        <v>0.308</v>
      </c>
      <c r="I159" s="135">
        <v>159.27000000000001</v>
      </c>
      <c r="J159" s="135">
        <f>ROUND(I159*H159,2)</f>
        <v>49.06</v>
      </c>
      <c r="K159" s="132" t="s">
        <v>140</v>
      </c>
      <c r="L159" s="29"/>
      <c r="M159" s="136" t="s">
        <v>1</v>
      </c>
      <c r="N159" s="137" t="s">
        <v>41</v>
      </c>
      <c r="O159" s="138">
        <v>0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141</v>
      </c>
      <c r="AT159" s="140" t="s">
        <v>136</v>
      </c>
      <c r="AU159" s="140" t="s">
        <v>86</v>
      </c>
      <c r="AY159" s="17" t="s">
        <v>134</v>
      </c>
      <c r="BE159" s="141">
        <f>IF(N159="základní",J159,0)</f>
        <v>49.06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7" t="s">
        <v>84</v>
      </c>
      <c r="BK159" s="141">
        <f>ROUND(I159*H159,2)</f>
        <v>49.06</v>
      </c>
      <c r="BL159" s="17" t="s">
        <v>141</v>
      </c>
      <c r="BM159" s="140" t="s">
        <v>304</v>
      </c>
    </row>
    <row r="160" spans="2:65" s="1" customFormat="1" ht="19.5">
      <c r="B160" s="29"/>
      <c r="D160" s="142" t="s">
        <v>143</v>
      </c>
      <c r="F160" s="143" t="s">
        <v>303</v>
      </c>
      <c r="L160" s="29"/>
      <c r="M160" s="144"/>
      <c r="T160" s="53"/>
      <c r="AT160" s="17" t="s">
        <v>143</v>
      </c>
      <c r="AU160" s="17" t="s">
        <v>86</v>
      </c>
    </row>
    <row r="161" spans="2:65" s="1" customFormat="1" ht="29.25">
      <c r="B161" s="29"/>
      <c r="D161" s="142" t="s">
        <v>152</v>
      </c>
      <c r="F161" s="158" t="s">
        <v>305</v>
      </c>
      <c r="L161" s="29"/>
      <c r="M161" s="144"/>
      <c r="T161" s="53"/>
      <c r="AT161" s="17" t="s">
        <v>152</v>
      </c>
      <c r="AU161" s="17" t="s">
        <v>86</v>
      </c>
    </row>
    <row r="162" spans="2:65" s="11" customFormat="1" ht="25.9" customHeight="1">
      <c r="B162" s="117"/>
      <c r="D162" s="118" t="s">
        <v>75</v>
      </c>
      <c r="E162" s="119" t="s">
        <v>164</v>
      </c>
      <c r="F162" s="119" t="s">
        <v>306</v>
      </c>
      <c r="J162" s="120">
        <f>BK162</f>
        <v>3080</v>
      </c>
      <c r="L162" s="117"/>
      <c r="M162" s="121"/>
      <c r="P162" s="122">
        <f>P163</f>
        <v>4.6779999999999999</v>
      </c>
      <c r="R162" s="122">
        <f>R163</f>
        <v>0</v>
      </c>
      <c r="T162" s="123">
        <f>T163</f>
        <v>0</v>
      </c>
      <c r="AR162" s="118" t="s">
        <v>156</v>
      </c>
      <c r="AT162" s="124" t="s">
        <v>75</v>
      </c>
      <c r="AU162" s="124" t="s">
        <v>76</v>
      </c>
      <c r="AY162" s="118" t="s">
        <v>134</v>
      </c>
      <c r="BK162" s="125">
        <f>BK163</f>
        <v>3080</v>
      </c>
    </row>
    <row r="163" spans="2:65" s="11" customFormat="1" ht="22.9" customHeight="1">
      <c r="B163" s="117"/>
      <c r="D163" s="118" t="s">
        <v>75</v>
      </c>
      <c r="E163" s="126" t="s">
        <v>307</v>
      </c>
      <c r="F163" s="126" t="s">
        <v>308</v>
      </c>
      <c r="J163" s="127">
        <f>BK163</f>
        <v>3080</v>
      </c>
      <c r="L163" s="117"/>
      <c r="M163" s="121"/>
      <c r="P163" s="122">
        <f>SUM(P164:P166)</f>
        <v>4.6779999999999999</v>
      </c>
      <c r="R163" s="122">
        <f>SUM(R164:R166)</f>
        <v>0</v>
      </c>
      <c r="T163" s="123">
        <f>SUM(T164:T166)</f>
        <v>0</v>
      </c>
      <c r="AR163" s="118" t="s">
        <v>156</v>
      </c>
      <c r="AT163" s="124" t="s">
        <v>75</v>
      </c>
      <c r="AU163" s="124" t="s">
        <v>84</v>
      </c>
      <c r="AY163" s="118" t="s">
        <v>134</v>
      </c>
      <c r="BK163" s="125">
        <f>SUM(BK164:BK166)</f>
        <v>3080</v>
      </c>
    </row>
    <row r="164" spans="2:65" s="1" customFormat="1" ht="37.9" customHeight="1">
      <c r="B164" s="128"/>
      <c r="C164" s="129" t="s">
        <v>8</v>
      </c>
      <c r="D164" s="157" t="s">
        <v>136</v>
      </c>
      <c r="E164" s="131" t="s">
        <v>309</v>
      </c>
      <c r="F164" s="132" t="s">
        <v>310</v>
      </c>
      <c r="G164" s="133" t="s">
        <v>279</v>
      </c>
      <c r="H164" s="134">
        <v>2</v>
      </c>
      <c r="I164" s="135">
        <v>1540</v>
      </c>
      <c r="J164" s="135">
        <f>ROUND(I164*H164,2)</f>
        <v>3080</v>
      </c>
      <c r="K164" s="132" t="s">
        <v>257</v>
      </c>
      <c r="L164" s="29"/>
      <c r="M164" s="136" t="s">
        <v>1</v>
      </c>
      <c r="N164" s="137" t="s">
        <v>41</v>
      </c>
      <c r="O164" s="138">
        <v>2.339</v>
      </c>
      <c r="P164" s="138">
        <f>O164*H164</f>
        <v>4.6779999999999999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311</v>
      </c>
      <c r="AT164" s="140" t="s">
        <v>136</v>
      </c>
      <c r="AU164" s="140" t="s">
        <v>86</v>
      </c>
      <c r="AY164" s="17" t="s">
        <v>134</v>
      </c>
      <c r="BE164" s="141">
        <f>IF(N164="základní",J164,0)</f>
        <v>3080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7" t="s">
        <v>84</v>
      </c>
      <c r="BK164" s="141">
        <f>ROUND(I164*H164,2)</f>
        <v>3080</v>
      </c>
      <c r="BL164" s="17" t="s">
        <v>311</v>
      </c>
      <c r="BM164" s="140" t="s">
        <v>312</v>
      </c>
    </row>
    <row r="165" spans="2:65" s="1" customFormat="1" ht="29.25">
      <c r="B165" s="29"/>
      <c r="D165" s="142" t="s">
        <v>143</v>
      </c>
      <c r="F165" s="143" t="s">
        <v>313</v>
      </c>
      <c r="L165" s="29"/>
      <c r="M165" s="144"/>
      <c r="T165" s="53"/>
      <c r="AT165" s="17" t="s">
        <v>143</v>
      </c>
      <c r="AU165" s="17" t="s">
        <v>86</v>
      </c>
    </row>
    <row r="166" spans="2:65" s="1" customFormat="1" ht="11.25">
      <c r="B166" s="29"/>
      <c r="D166" s="170" t="s">
        <v>205</v>
      </c>
      <c r="F166" s="171" t="s">
        <v>314</v>
      </c>
      <c r="L166" s="29"/>
      <c r="M166" s="172"/>
      <c r="N166" s="173"/>
      <c r="O166" s="173"/>
      <c r="P166" s="173"/>
      <c r="Q166" s="173"/>
      <c r="R166" s="173"/>
      <c r="S166" s="173"/>
      <c r="T166" s="174"/>
      <c r="AT166" s="17" t="s">
        <v>205</v>
      </c>
      <c r="AU166" s="17" t="s">
        <v>86</v>
      </c>
    </row>
    <row r="167" spans="2:65" s="1" customFormat="1" ht="6.95" customHeight="1">
      <c r="B167" s="41"/>
      <c r="C167" s="42"/>
      <c r="D167" s="42"/>
      <c r="E167" s="42"/>
      <c r="F167" s="42"/>
      <c r="G167" s="42"/>
      <c r="H167" s="42"/>
      <c r="I167" s="42"/>
      <c r="J167" s="42"/>
      <c r="K167" s="42"/>
      <c r="L167" s="29"/>
    </row>
  </sheetData>
  <autoFilter ref="C121:K166" xr:uid="{00000000-0009-0000-0000-000003000000}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hyperlinks>
    <hyperlink ref="F127" r:id="rId1" xr:uid="{00000000-0004-0000-0300-000000000000}"/>
    <hyperlink ref="F131" r:id="rId2" xr:uid="{00000000-0004-0000-0300-000001000000}"/>
    <hyperlink ref="F152" r:id="rId3" xr:uid="{00000000-0004-0000-0300-000002000000}"/>
    <hyperlink ref="F166" r:id="rId4" xr:uid="{00000000-0004-0000-03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BM21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227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95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>
      <c r="B4" s="20"/>
      <c r="D4" s="21" t="s">
        <v>105</v>
      </c>
      <c r="L4" s="20"/>
      <c r="M4" s="85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228" t="str">
        <f>'Rekapitulace stavby'!K6</f>
        <v>Humpolec - ZL</v>
      </c>
      <c r="F7" s="229"/>
      <c r="G7" s="229"/>
      <c r="H7" s="229"/>
      <c r="L7" s="20"/>
    </row>
    <row r="8" spans="2:46" s="1" customFormat="1" ht="12" customHeight="1">
      <c r="B8" s="29"/>
      <c r="D8" s="26" t="s">
        <v>106</v>
      </c>
      <c r="L8" s="29"/>
    </row>
    <row r="9" spans="2:46" s="1" customFormat="1" ht="16.5" customHeight="1">
      <c r="B9" s="29"/>
      <c r="E9" s="194" t="s">
        <v>315</v>
      </c>
      <c r="F9" s="230"/>
      <c r="G9" s="230"/>
      <c r="H9" s="230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6" t="s">
        <v>16</v>
      </c>
      <c r="F11" s="24" t="s">
        <v>1</v>
      </c>
      <c r="I11" s="26" t="s">
        <v>17</v>
      </c>
      <c r="J11" s="24" t="s">
        <v>1</v>
      </c>
      <c r="L11" s="29"/>
    </row>
    <row r="12" spans="2:46" s="1" customFormat="1" ht="12" customHeight="1">
      <c r="B12" s="29"/>
      <c r="D12" s="26" t="s">
        <v>18</v>
      </c>
      <c r="F12" s="24" t="s">
        <v>19</v>
      </c>
      <c r="I12" s="26" t="s">
        <v>20</v>
      </c>
      <c r="J12" s="49" t="str">
        <f>'Rekapitulace stavby'!AN8</f>
        <v>13. 6. 2024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6" t="s">
        <v>22</v>
      </c>
      <c r="I14" s="26" t="s">
        <v>23</v>
      </c>
      <c r="J14" s="24" t="s">
        <v>24</v>
      </c>
      <c r="L14" s="29"/>
    </row>
    <row r="15" spans="2:46" s="1" customFormat="1" ht="18" customHeight="1">
      <c r="B15" s="29"/>
      <c r="E15" s="24" t="s">
        <v>25</v>
      </c>
      <c r="I15" s="26" t="s">
        <v>26</v>
      </c>
      <c r="J15" s="24" t="s">
        <v>27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6" t="s">
        <v>28</v>
      </c>
      <c r="I17" s="26" t="s">
        <v>23</v>
      </c>
      <c r="J17" s="24" t="s">
        <v>29</v>
      </c>
      <c r="L17" s="29"/>
    </row>
    <row r="18" spans="2:12" s="1" customFormat="1" ht="18" customHeight="1">
      <c r="B18" s="29"/>
      <c r="E18" s="24" t="s">
        <v>30</v>
      </c>
      <c r="I18" s="26" t="s">
        <v>26</v>
      </c>
      <c r="J18" s="24" t="s">
        <v>31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6" t="s">
        <v>32</v>
      </c>
      <c r="I20" s="26" t="s">
        <v>23</v>
      </c>
      <c r="J20" s="24" t="str">
        <f>IF('Rekapitulace stavby'!AN16="","",'Rekapitulace stavby'!AN16)</f>
        <v/>
      </c>
      <c r="L20" s="29"/>
    </row>
    <row r="21" spans="2:12" s="1" customFormat="1" ht="18" customHeight="1">
      <c r="B21" s="29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6" t="s">
        <v>34</v>
      </c>
      <c r="I23" s="26" t="s">
        <v>23</v>
      </c>
      <c r="J23" s="24" t="str">
        <f>IF('Rekapitulace stavby'!AN19="","",'Rekapitulace stavby'!AN19)</f>
        <v/>
      </c>
      <c r="L23" s="29"/>
    </row>
    <row r="24" spans="2:12" s="1" customFormat="1" ht="18" customHeight="1">
      <c r="B24" s="29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6" t="s">
        <v>35</v>
      </c>
      <c r="L26" s="29"/>
    </row>
    <row r="27" spans="2:12" s="7" customFormat="1" ht="16.5" customHeight="1">
      <c r="B27" s="86"/>
      <c r="E27" s="216" t="s">
        <v>1</v>
      </c>
      <c r="F27" s="216"/>
      <c r="G27" s="216"/>
      <c r="H27" s="216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36</v>
      </c>
      <c r="J30" s="63">
        <f>ROUND(J125, 2)</f>
        <v>155027.45000000001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customHeight="1">
      <c r="B33" s="29"/>
      <c r="D33" s="52" t="s">
        <v>40</v>
      </c>
      <c r="E33" s="26" t="s">
        <v>41</v>
      </c>
      <c r="F33" s="88">
        <f>ROUND((SUM(BE125:BE215)),  2)</f>
        <v>155027.45000000001</v>
      </c>
      <c r="I33" s="89">
        <v>0.21</v>
      </c>
      <c r="J33" s="88">
        <f>ROUND(((SUM(BE125:BE215))*I33),  2)</f>
        <v>32555.759999999998</v>
      </c>
      <c r="L33" s="29"/>
    </row>
    <row r="34" spans="2:12" s="1" customFormat="1" ht="14.45" customHeight="1">
      <c r="B34" s="29"/>
      <c r="E34" s="26" t="s">
        <v>42</v>
      </c>
      <c r="F34" s="88">
        <f>ROUND((SUM(BF125:BF215)),  2)</f>
        <v>0</v>
      </c>
      <c r="I34" s="89">
        <v>0.12</v>
      </c>
      <c r="J34" s="88">
        <f>ROUND(((SUM(BF125:BF215))*I34),  2)</f>
        <v>0</v>
      </c>
      <c r="L34" s="29"/>
    </row>
    <row r="35" spans="2:12" s="1" customFormat="1" ht="14.45" hidden="1" customHeight="1">
      <c r="B35" s="29"/>
      <c r="E35" s="26" t="s">
        <v>43</v>
      </c>
      <c r="F35" s="88">
        <f>ROUND((SUM(BG125:BG215)),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6" t="s">
        <v>44</v>
      </c>
      <c r="F36" s="88">
        <f>ROUND((SUM(BH125:BH215)),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6" t="s">
        <v>45</v>
      </c>
      <c r="F37" s="88">
        <f>ROUND((SUM(BI125:BI215)),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46</v>
      </c>
      <c r="E39" s="54"/>
      <c r="F39" s="54"/>
      <c r="G39" s="92" t="s">
        <v>47</v>
      </c>
      <c r="H39" s="93" t="s">
        <v>48</v>
      </c>
      <c r="I39" s="54"/>
      <c r="J39" s="94">
        <f>SUM(J30:J37)</f>
        <v>187583.21000000002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29"/>
      <c r="D61" s="40" t="s">
        <v>51</v>
      </c>
      <c r="E61" s="31"/>
      <c r="F61" s="96" t="s">
        <v>52</v>
      </c>
      <c r="G61" s="40" t="s">
        <v>51</v>
      </c>
      <c r="H61" s="31"/>
      <c r="I61" s="31"/>
      <c r="J61" s="97" t="s">
        <v>52</v>
      </c>
      <c r="K61" s="31"/>
      <c r="L61" s="29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29"/>
      <c r="D76" s="40" t="s">
        <v>51</v>
      </c>
      <c r="E76" s="31"/>
      <c r="F76" s="96" t="s">
        <v>52</v>
      </c>
      <c r="G76" s="40" t="s">
        <v>51</v>
      </c>
      <c r="H76" s="31"/>
      <c r="I76" s="31"/>
      <c r="J76" s="97" t="s">
        <v>52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21" t="s">
        <v>108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6" t="s">
        <v>14</v>
      </c>
      <c r="L84" s="29"/>
    </row>
    <row r="85" spans="2:47" s="1" customFormat="1" ht="16.5" customHeight="1">
      <c r="B85" s="29"/>
      <c r="E85" s="228" t="str">
        <f>E7</f>
        <v>Humpolec - ZL</v>
      </c>
      <c r="F85" s="229"/>
      <c r="G85" s="229"/>
      <c r="H85" s="229"/>
      <c r="L85" s="29"/>
    </row>
    <row r="86" spans="2:47" s="1" customFormat="1" ht="12" customHeight="1">
      <c r="B86" s="29"/>
      <c r="C86" s="26" t="s">
        <v>106</v>
      </c>
      <c r="L86" s="29"/>
    </row>
    <row r="87" spans="2:47" s="1" customFormat="1" ht="16.5" customHeight="1">
      <c r="B87" s="29"/>
      <c r="E87" s="194" t="str">
        <f>E9</f>
        <v>ZL1.3 - Změnový list č.1.3 - přeložka NN</v>
      </c>
      <c r="F87" s="230"/>
      <c r="G87" s="230"/>
      <c r="H87" s="230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6" t="s">
        <v>18</v>
      </c>
      <c r="F89" s="24" t="str">
        <f>F12</f>
        <v xml:space="preserve"> </v>
      </c>
      <c r="I89" s="26" t="s">
        <v>20</v>
      </c>
      <c r="J89" s="49" t="str">
        <f>IF(J12="","",J12)</f>
        <v>13. 6. 2024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6" t="s">
        <v>22</v>
      </c>
      <c r="F91" s="24" t="str">
        <f>E15</f>
        <v>Město Humpolec, Horní náměstí 300, 396 22 Humpolec</v>
      </c>
      <c r="I91" s="26" t="s">
        <v>32</v>
      </c>
      <c r="J91" s="27" t="str">
        <f>E21</f>
        <v xml:space="preserve"> </v>
      </c>
      <c r="L91" s="29"/>
    </row>
    <row r="92" spans="2:47" s="1" customFormat="1" ht="15.2" customHeight="1">
      <c r="B92" s="29"/>
      <c r="C92" s="26" t="s">
        <v>28</v>
      </c>
      <c r="F92" s="24" t="str">
        <f>IF(E18="","",E18)</f>
        <v>PKbau s.r.o.</v>
      </c>
      <c r="I92" s="26" t="s">
        <v>34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109</v>
      </c>
      <c r="D94" s="90"/>
      <c r="E94" s="90"/>
      <c r="F94" s="90"/>
      <c r="G94" s="90"/>
      <c r="H94" s="90"/>
      <c r="I94" s="90"/>
      <c r="J94" s="99" t="s">
        <v>110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111</v>
      </c>
      <c r="J96" s="63">
        <f>J125</f>
        <v>155027.45000000001</v>
      </c>
      <c r="L96" s="29"/>
      <c r="AU96" s="17" t="s">
        <v>112</v>
      </c>
    </row>
    <row r="97" spans="2:12" s="8" customFormat="1" ht="24.95" customHeight="1">
      <c r="B97" s="101"/>
      <c r="D97" s="102" t="s">
        <v>113</v>
      </c>
      <c r="E97" s="103"/>
      <c r="F97" s="103"/>
      <c r="G97" s="103"/>
      <c r="H97" s="103"/>
      <c r="I97" s="103"/>
      <c r="J97" s="104">
        <f>J126</f>
        <v>58710.569999999992</v>
      </c>
      <c r="L97" s="101"/>
    </row>
    <row r="98" spans="2:12" s="9" customFormat="1" ht="19.899999999999999" customHeight="1">
      <c r="B98" s="105"/>
      <c r="D98" s="106" t="s">
        <v>114</v>
      </c>
      <c r="E98" s="107"/>
      <c r="F98" s="107"/>
      <c r="G98" s="107"/>
      <c r="H98" s="107"/>
      <c r="I98" s="107"/>
      <c r="J98" s="108">
        <f>J127</f>
        <v>52255.319999999992</v>
      </c>
      <c r="L98" s="105"/>
    </row>
    <row r="99" spans="2:12" s="9" customFormat="1" ht="19.899999999999999" customHeight="1">
      <c r="B99" s="105"/>
      <c r="D99" s="106" t="s">
        <v>115</v>
      </c>
      <c r="E99" s="107"/>
      <c r="F99" s="107"/>
      <c r="G99" s="107"/>
      <c r="H99" s="107"/>
      <c r="I99" s="107"/>
      <c r="J99" s="108">
        <f>J162</f>
        <v>6455.25</v>
      </c>
      <c r="L99" s="105"/>
    </row>
    <row r="100" spans="2:12" s="8" customFormat="1" ht="24.95" customHeight="1">
      <c r="B100" s="101"/>
      <c r="D100" s="102" t="s">
        <v>246</v>
      </c>
      <c r="E100" s="103"/>
      <c r="F100" s="103"/>
      <c r="G100" s="103"/>
      <c r="H100" s="103"/>
      <c r="I100" s="103"/>
      <c r="J100" s="104">
        <f>J166</f>
        <v>87116.88</v>
      </c>
      <c r="L100" s="101"/>
    </row>
    <row r="101" spans="2:12" s="9" customFormat="1" ht="19.899999999999999" customHeight="1">
      <c r="B101" s="105"/>
      <c r="D101" s="106" t="s">
        <v>316</v>
      </c>
      <c r="E101" s="107"/>
      <c r="F101" s="107"/>
      <c r="G101" s="107"/>
      <c r="H101" s="107"/>
      <c r="I101" s="107"/>
      <c r="J101" s="108">
        <f>J167</f>
        <v>20618.710000000003</v>
      </c>
      <c r="L101" s="105"/>
    </row>
    <row r="102" spans="2:12" s="9" customFormat="1" ht="19.899999999999999" customHeight="1">
      <c r="B102" s="105"/>
      <c r="D102" s="106" t="s">
        <v>317</v>
      </c>
      <c r="E102" s="107"/>
      <c r="F102" s="107"/>
      <c r="G102" s="107"/>
      <c r="H102" s="107"/>
      <c r="I102" s="107"/>
      <c r="J102" s="108">
        <f>J180</f>
        <v>9376</v>
      </c>
      <c r="L102" s="105"/>
    </row>
    <row r="103" spans="2:12" s="9" customFormat="1" ht="19.899999999999999" customHeight="1">
      <c r="B103" s="105"/>
      <c r="D103" s="106" t="s">
        <v>247</v>
      </c>
      <c r="E103" s="107"/>
      <c r="F103" s="107"/>
      <c r="G103" s="107"/>
      <c r="H103" s="107"/>
      <c r="I103" s="107"/>
      <c r="J103" s="108">
        <f>J186</f>
        <v>57122.170000000006</v>
      </c>
      <c r="L103" s="105"/>
    </row>
    <row r="104" spans="2:12" s="8" customFormat="1" ht="24.95" customHeight="1">
      <c r="B104" s="101"/>
      <c r="D104" s="102" t="s">
        <v>318</v>
      </c>
      <c r="E104" s="103"/>
      <c r="F104" s="103"/>
      <c r="G104" s="103"/>
      <c r="H104" s="103"/>
      <c r="I104" s="103"/>
      <c r="J104" s="104">
        <f>J211</f>
        <v>9200</v>
      </c>
      <c r="L104" s="101"/>
    </row>
    <row r="105" spans="2:12" s="9" customFormat="1" ht="19.899999999999999" customHeight="1">
      <c r="B105" s="105"/>
      <c r="D105" s="106" t="s">
        <v>319</v>
      </c>
      <c r="E105" s="107"/>
      <c r="F105" s="107"/>
      <c r="G105" s="107"/>
      <c r="H105" s="107"/>
      <c r="I105" s="107"/>
      <c r="J105" s="108">
        <f>J212</f>
        <v>9200</v>
      </c>
      <c r="L105" s="105"/>
    </row>
    <row r="106" spans="2:12" s="1" customFormat="1" ht="21.75" customHeight="1">
      <c r="B106" s="29"/>
      <c r="L106" s="29"/>
    </row>
    <row r="107" spans="2:12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12" s="1" customFormat="1" ht="24.95" customHeight="1">
      <c r="B112" s="29"/>
      <c r="C112" s="21" t="s">
        <v>119</v>
      </c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6" t="s">
        <v>14</v>
      </c>
      <c r="L114" s="29"/>
    </row>
    <row r="115" spans="2:65" s="1" customFormat="1" ht="16.5" customHeight="1">
      <c r="B115" s="29"/>
      <c r="E115" s="228" t="str">
        <f>E7</f>
        <v>Humpolec - ZL</v>
      </c>
      <c r="F115" s="229"/>
      <c r="G115" s="229"/>
      <c r="H115" s="229"/>
      <c r="L115" s="29"/>
    </row>
    <row r="116" spans="2:65" s="1" customFormat="1" ht="12" customHeight="1">
      <c r="B116" s="29"/>
      <c r="C116" s="26" t="s">
        <v>106</v>
      </c>
      <c r="L116" s="29"/>
    </row>
    <row r="117" spans="2:65" s="1" customFormat="1" ht="16.5" customHeight="1">
      <c r="B117" s="29"/>
      <c r="E117" s="194" t="str">
        <f>E9</f>
        <v>ZL1.3 - Změnový list č.1.3 - přeložka NN</v>
      </c>
      <c r="F117" s="230"/>
      <c r="G117" s="230"/>
      <c r="H117" s="230"/>
      <c r="L117" s="29"/>
    </row>
    <row r="118" spans="2:65" s="1" customFormat="1" ht="6.95" customHeight="1">
      <c r="B118" s="29"/>
      <c r="L118" s="29"/>
    </row>
    <row r="119" spans="2:65" s="1" customFormat="1" ht="12" customHeight="1">
      <c r="B119" s="29"/>
      <c r="C119" s="26" t="s">
        <v>18</v>
      </c>
      <c r="F119" s="24" t="str">
        <f>F12</f>
        <v xml:space="preserve"> </v>
      </c>
      <c r="I119" s="26" t="s">
        <v>20</v>
      </c>
      <c r="J119" s="49" t="str">
        <f>IF(J12="","",J12)</f>
        <v>13. 6. 2024</v>
      </c>
      <c r="L119" s="29"/>
    </row>
    <row r="120" spans="2:65" s="1" customFormat="1" ht="6.95" customHeight="1">
      <c r="B120" s="29"/>
      <c r="L120" s="29"/>
    </row>
    <row r="121" spans="2:65" s="1" customFormat="1" ht="15.2" customHeight="1">
      <c r="B121" s="29"/>
      <c r="C121" s="26" t="s">
        <v>22</v>
      </c>
      <c r="F121" s="24" t="str">
        <f>E15</f>
        <v>Město Humpolec, Horní náměstí 300, 396 22 Humpolec</v>
      </c>
      <c r="I121" s="26" t="s">
        <v>32</v>
      </c>
      <c r="J121" s="27" t="str">
        <f>E21</f>
        <v xml:space="preserve"> </v>
      </c>
      <c r="L121" s="29"/>
    </row>
    <row r="122" spans="2:65" s="1" customFormat="1" ht="15.2" customHeight="1">
      <c r="B122" s="29"/>
      <c r="C122" s="26" t="s">
        <v>28</v>
      </c>
      <c r="F122" s="24" t="str">
        <f>IF(E18="","",E18)</f>
        <v>PKbau s.r.o.</v>
      </c>
      <c r="I122" s="26" t="s">
        <v>34</v>
      </c>
      <c r="J122" s="27" t="str">
        <f>E24</f>
        <v xml:space="preserve"> </v>
      </c>
      <c r="L122" s="29"/>
    </row>
    <row r="123" spans="2:65" s="1" customFormat="1" ht="10.35" customHeight="1">
      <c r="B123" s="29"/>
      <c r="L123" s="29"/>
    </row>
    <row r="124" spans="2:65" s="10" customFormat="1" ht="29.25" customHeight="1">
      <c r="B124" s="109"/>
      <c r="C124" s="110" t="s">
        <v>120</v>
      </c>
      <c r="D124" s="111" t="s">
        <v>61</v>
      </c>
      <c r="E124" s="111" t="s">
        <v>57</v>
      </c>
      <c r="F124" s="111" t="s">
        <v>58</v>
      </c>
      <c r="G124" s="111" t="s">
        <v>121</v>
      </c>
      <c r="H124" s="111" t="s">
        <v>122</v>
      </c>
      <c r="I124" s="111" t="s">
        <v>123</v>
      </c>
      <c r="J124" s="111" t="s">
        <v>110</v>
      </c>
      <c r="K124" s="112" t="s">
        <v>124</v>
      </c>
      <c r="L124" s="109"/>
      <c r="M124" s="56" t="s">
        <v>1</v>
      </c>
      <c r="N124" s="57" t="s">
        <v>40</v>
      </c>
      <c r="O124" s="57" t="s">
        <v>125</v>
      </c>
      <c r="P124" s="57" t="s">
        <v>126</v>
      </c>
      <c r="Q124" s="57" t="s">
        <v>127</v>
      </c>
      <c r="R124" s="57" t="s">
        <v>128</v>
      </c>
      <c r="S124" s="57" t="s">
        <v>129</v>
      </c>
      <c r="T124" s="58" t="s">
        <v>130</v>
      </c>
    </row>
    <row r="125" spans="2:65" s="1" customFormat="1" ht="22.9" customHeight="1">
      <c r="B125" s="29"/>
      <c r="C125" s="61" t="s">
        <v>131</v>
      </c>
      <c r="J125" s="113">
        <f>BK125</f>
        <v>155027.45000000001</v>
      </c>
      <c r="L125" s="29"/>
      <c r="M125" s="59"/>
      <c r="N125" s="50"/>
      <c r="O125" s="50"/>
      <c r="P125" s="114">
        <f>P126+P166+P211</f>
        <v>173.28331200000002</v>
      </c>
      <c r="Q125" s="50"/>
      <c r="R125" s="114">
        <f>R126+R166+R211</f>
        <v>28.262830000000001</v>
      </c>
      <c r="S125" s="50"/>
      <c r="T125" s="115">
        <f>T126+T166+T211</f>
        <v>3.9000000000000004</v>
      </c>
      <c r="AT125" s="17" t="s">
        <v>75</v>
      </c>
      <c r="AU125" s="17" t="s">
        <v>112</v>
      </c>
      <c r="BK125" s="116">
        <f>BK126+BK166+BK211</f>
        <v>155027.45000000001</v>
      </c>
    </row>
    <row r="126" spans="2:65" s="11" customFormat="1" ht="25.9" customHeight="1">
      <c r="B126" s="117"/>
      <c r="D126" s="118" t="s">
        <v>75</v>
      </c>
      <c r="E126" s="119" t="s">
        <v>132</v>
      </c>
      <c r="F126" s="119" t="s">
        <v>133</v>
      </c>
      <c r="J126" s="120">
        <f>BK126</f>
        <v>58710.569999999992</v>
      </c>
      <c r="L126" s="117"/>
      <c r="M126" s="121"/>
      <c r="P126" s="122">
        <f>P127+P162</f>
        <v>116.71200000000002</v>
      </c>
      <c r="R126" s="122">
        <f>R127+R162</f>
        <v>1.3382999999999998</v>
      </c>
      <c r="T126" s="123">
        <f>T127+T162</f>
        <v>3.9000000000000004</v>
      </c>
      <c r="AR126" s="118" t="s">
        <v>84</v>
      </c>
      <c r="AT126" s="124" t="s">
        <v>75</v>
      </c>
      <c r="AU126" s="124" t="s">
        <v>76</v>
      </c>
      <c r="AY126" s="118" t="s">
        <v>134</v>
      </c>
      <c r="BK126" s="125">
        <f>BK127+BK162</f>
        <v>58710.569999999992</v>
      </c>
    </row>
    <row r="127" spans="2:65" s="11" customFormat="1" ht="22.9" customHeight="1">
      <c r="B127" s="117"/>
      <c r="D127" s="118" t="s">
        <v>75</v>
      </c>
      <c r="E127" s="126" t="s">
        <v>84</v>
      </c>
      <c r="F127" s="126" t="s">
        <v>135</v>
      </c>
      <c r="J127" s="127">
        <f>BK127</f>
        <v>52255.319999999992</v>
      </c>
      <c r="L127" s="117"/>
      <c r="M127" s="121"/>
      <c r="P127" s="122">
        <f>SUM(P128:P161)</f>
        <v>116.71200000000002</v>
      </c>
      <c r="R127" s="122">
        <f>SUM(R128:R161)</f>
        <v>0</v>
      </c>
      <c r="T127" s="123">
        <f>SUM(T128:T161)</f>
        <v>3.9000000000000004</v>
      </c>
      <c r="AR127" s="118" t="s">
        <v>84</v>
      </c>
      <c r="AT127" s="124" t="s">
        <v>75</v>
      </c>
      <c r="AU127" s="124" t="s">
        <v>84</v>
      </c>
      <c r="AY127" s="118" t="s">
        <v>134</v>
      </c>
      <c r="BK127" s="125">
        <f>SUM(BK128:BK161)</f>
        <v>52255.319999999992</v>
      </c>
    </row>
    <row r="128" spans="2:65" s="1" customFormat="1" ht="24.2" customHeight="1">
      <c r="B128" s="128"/>
      <c r="C128" s="129" t="s">
        <v>84</v>
      </c>
      <c r="D128" s="129" t="s">
        <v>136</v>
      </c>
      <c r="E128" s="131" t="s">
        <v>320</v>
      </c>
      <c r="F128" s="132" t="s">
        <v>321</v>
      </c>
      <c r="G128" s="133" t="s">
        <v>139</v>
      </c>
      <c r="H128" s="134">
        <v>15</v>
      </c>
      <c r="I128" s="135">
        <v>31.01</v>
      </c>
      <c r="J128" s="135">
        <f>ROUND(I128*H128,2)</f>
        <v>465.15</v>
      </c>
      <c r="K128" s="132" t="s">
        <v>140</v>
      </c>
      <c r="L128" s="29"/>
      <c r="M128" s="136" t="s">
        <v>1</v>
      </c>
      <c r="N128" s="137" t="s">
        <v>41</v>
      </c>
      <c r="O128" s="138">
        <v>0</v>
      </c>
      <c r="P128" s="138">
        <f>O128*H128</f>
        <v>0</v>
      </c>
      <c r="Q128" s="138">
        <v>0</v>
      </c>
      <c r="R128" s="138">
        <f>Q128*H128</f>
        <v>0</v>
      </c>
      <c r="S128" s="138">
        <v>0.26</v>
      </c>
      <c r="T128" s="139">
        <f>S128*H128</f>
        <v>3.9000000000000004</v>
      </c>
      <c r="AR128" s="140" t="s">
        <v>141</v>
      </c>
      <c r="AT128" s="140" t="s">
        <v>136</v>
      </c>
      <c r="AU128" s="140" t="s">
        <v>86</v>
      </c>
      <c r="AY128" s="17" t="s">
        <v>134</v>
      </c>
      <c r="BE128" s="141">
        <f>IF(N128="základní",J128,0)</f>
        <v>465.15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7" t="s">
        <v>84</v>
      </c>
      <c r="BK128" s="141">
        <f>ROUND(I128*H128,2)</f>
        <v>465.15</v>
      </c>
      <c r="BL128" s="17" t="s">
        <v>141</v>
      </c>
      <c r="BM128" s="140" t="s">
        <v>322</v>
      </c>
    </row>
    <row r="129" spans="2:65" s="1" customFormat="1" ht="39">
      <c r="B129" s="29"/>
      <c r="D129" s="142" t="s">
        <v>143</v>
      </c>
      <c r="F129" s="143" t="s">
        <v>323</v>
      </c>
      <c r="L129" s="29"/>
      <c r="M129" s="144"/>
      <c r="T129" s="53"/>
      <c r="AT129" s="17" t="s">
        <v>143</v>
      </c>
      <c r="AU129" s="17" t="s">
        <v>86</v>
      </c>
    </row>
    <row r="130" spans="2:65" s="12" customFormat="1" ht="11.25">
      <c r="B130" s="145"/>
      <c r="D130" s="142" t="s">
        <v>145</v>
      </c>
      <c r="E130" s="146" t="s">
        <v>1</v>
      </c>
      <c r="F130" s="147" t="s">
        <v>230</v>
      </c>
      <c r="H130" s="148">
        <v>15</v>
      </c>
      <c r="L130" s="145"/>
      <c r="M130" s="149"/>
      <c r="T130" s="150"/>
      <c r="AT130" s="146" t="s">
        <v>145</v>
      </c>
      <c r="AU130" s="146" t="s">
        <v>86</v>
      </c>
      <c r="AV130" s="12" t="s">
        <v>86</v>
      </c>
      <c r="AW130" s="12" t="s">
        <v>33</v>
      </c>
      <c r="AX130" s="12" t="s">
        <v>84</v>
      </c>
      <c r="AY130" s="146" t="s">
        <v>134</v>
      </c>
    </row>
    <row r="131" spans="2:65" s="1" customFormat="1" ht="37.9" customHeight="1">
      <c r="B131" s="128"/>
      <c r="C131" s="129" t="s">
        <v>86</v>
      </c>
      <c r="D131" s="157" t="s">
        <v>136</v>
      </c>
      <c r="E131" s="131" t="s">
        <v>324</v>
      </c>
      <c r="F131" s="132" t="s">
        <v>325</v>
      </c>
      <c r="G131" s="133" t="s">
        <v>250</v>
      </c>
      <c r="H131" s="134">
        <v>24</v>
      </c>
      <c r="I131" s="135">
        <v>1640</v>
      </c>
      <c r="J131" s="135">
        <f>ROUND(I131*H131,2)</f>
        <v>39360</v>
      </c>
      <c r="K131" s="132" t="s">
        <v>202</v>
      </c>
      <c r="L131" s="29"/>
      <c r="M131" s="136" t="s">
        <v>1</v>
      </c>
      <c r="N131" s="137" t="s">
        <v>41</v>
      </c>
      <c r="O131" s="138">
        <v>4.8630000000000004</v>
      </c>
      <c r="P131" s="138">
        <f>O131*H131</f>
        <v>116.71200000000002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141</v>
      </c>
      <c r="AT131" s="140" t="s">
        <v>136</v>
      </c>
      <c r="AU131" s="140" t="s">
        <v>86</v>
      </c>
      <c r="AY131" s="17" t="s">
        <v>134</v>
      </c>
      <c r="BE131" s="141">
        <f>IF(N131="základní",J131,0)</f>
        <v>39360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7" t="s">
        <v>84</v>
      </c>
      <c r="BK131" s="141">
        <f>ROUND(I131*H131,2)</f>
        <v>39360</v>
      </c>
      <c r="BL131" s="17" t="s">
        <v>141</v>
      </c>
      <c r="BM131" s="140" t="s">
        <v>326</v>
      </c>
    </row>
    <row r="132" spans="2:65" s="1" customFormat="1" ht="29.25">
      <c r="B132" s="29"/>
      <c r="D132" s="142" t="s">
        <v>143</v>
      </c>
      <c r="F132" s="143" t="s">
        <v>327</v>
      </c>
      <c r="L132" s="29"/>
      <c r="M132" s="144"/>
      <c r="T132" s="53"/>
      <c r="AT132" s="17" t="s">
        <v>143</v>
      </c>
      <c r="AU132" s="17" t="s">
        <v>86</v>
      </c>
    </row>
    <row r="133" spans="2:65" s="1" customFormat="1" ht="11.25">
      <c r="B133" s="29"/>
      <c r="D133" s="170" t="s">
        <v>205</v>
      </c>
      <c r="F133" s="171" t="s">
        <v>328</v>
      </c>
      <c r="L133" s="29"/>
      <c r="M133" s="144"/>
      <c r="T133" s="53"/>
      <c r="AT133" s="17" t="s">
        <v>205</v>
      </c>
      <c r="AU133" s="17" t="s">
        <v>86</v>
      </c>
    </row>
    <row r="134" spans="2:65" s="12" customFormat="1" ht="11.25">
      <c r="B134" s="145"/>
      <c r="D134" s="142" t="s">
        <v>145</v>
      </c>
      <c r="E134" s="146" t="s">
        <v>1</v>
      </c>
      <c r="F134" s="147" t="s">
        <v>329</v>
      </c>
      <c r="H134" s="148">
        <v>24</v>
      </c>
      <c r="L134" s="145"/>
      <c r="M134" s="149"/>
      <c r="T134" s="150"/>
      <c r="AT134" s="146" t="s">
        <v>145</v>
      </c>
      <c r="AU134" s="146" t="s">
        <v>86</v>
      </c>
      <c r="AV134" s="12" t="s">
        <v>86</v>
      </c>
      <c r="AW134" s="12" t="s">
        <v>33</v>
      </c>
      <c r="AX134" s="12" t="s">
        <v>84</v>
      </c>
      <c r="AY134" s="146" t="s">
        <v>134</v>
      </c>
    </row>
    <row r="135" spans="2:65" s="1" customFormat="1" ht="37.9" customHeight="1">
      <c r="B135" s="128"/>
      <c r="C135" s="129" t="s">
        <v>156</v>
      </c>
      <c r="D135" s="129" t="s">
        <v>136</v>
      </c>
      <c r="E135" s="131" t="s">
        <v>330</v>
      </c>
      <c r="F135" s="132" t="s">
        <v>331</v>
      </c>
      <c r="G135" s="133" t="s">
        <v>250</v>
      </c>
      <c r="H135" s="134">
        <v>12</v>
      </c>
      <c r="I135" s="135">
        <v>35.409999999999997</v>
      </c>
      <c r="J135" s="135">
        <f>ROUND(I135*H135,2)</f>
        <v>424.92</v>
      </c>
      <c r="K135" s="132" t="s">
        <v>140</v>
      </c>
      <c r="L135" s="29"/>
      <c r="M135" s="136" t="s">
        <v>1</v>
      </c>
      <c r="N135" s="137" t="s">
        <v>41</v>
      </c>
      <c r="O135" s="138">
        <v>0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141</v>
      </c>
      <c r="AT135" s="140" t="s">
        <v>136</v>
      </c>
      <c r="AU135" s="140" t="s">
        <v>86</v>
      </c>
      <c r="AY135" s="17" t="s">
        <v>134</v>
      </c>
      <c r="BE135" s="141">
        <f>IF(N135="základní",J135,0)</f>
        <v>424.92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7" t="s">
        <v>84</v>
      </c>
      <c r="BK135" s="141">
        <f>ROUND(I135*H135,2)</f>
        <v>424.92</v>
      </c>
      <c r="BL135" s="17" t="s">
        <v>141</v>
      </c>
      <c r="BM135" s="140" t="s">
        <v>332</v>
      </c>
    </row>
    <row r="136" spans="2:65" s="1" customFormat="1" ht="39">
      <c r="B136" s="29"/>
      <c r="D136" s="142" t="s">
        <v>143</v>
      </c>
      <c r="F136" s="143" t="s">
        <v>333</v>
      </c>
      <c r="L136" s="29"/>
      <c r="M136" s="144"/>
      <c r="T136" s="53"/>
      <c r="AT136" s="17" t="s">
        <v>143</v>
      </c>
      <c r="AU136" s="17" t="s">
        <v>86</v>
      </c>
    </row>
    <row r="137" spans="2:65" s="12" customFormat="1" ht="11.25">
      <c r="B137" s="145"/>
      <c r="D137" s="142" t="s">
        <v>145</v>
      </c>
      <c r="E137" s="146" t="s">
        <v>1</v>
      </c>
      <c r="F137" s="147" t="s">
        <v>334</v>
      </c>
      <c r="H137" s="148">
        <v>12</v>
      </c>
      <c r="L137" s="145"/>
      <c r="M137" s="149"/>
      <c r="T137" s="150"/>
      <c r="AT137" s="146" t="s">
        <v>145</v>
      </c>
      <c r="AU137" s="146" t="s">
        <v>86</v>
      </c>
      <c r="AV137" s="12" t="s">
        <v>86</v>
      </c>
      <c r="AW137" s="12" t="s">
        <v>33</v>
      </c>
      <c r="AX137" s="12" t="s">
        <v>76</v>
      </c>
      <c r="AY137" s="146" t="s">
        <v>134</v>
      </c>
    </row>
    <row r="138" spans="2:65" s="13" customFormat="1" ht="11.25">
      <c r="B138" s="151"/>
      <c r="D138" s="142" t="s">
        <v>145</v>
      </c>
      <c r="E138" s="152" t="s">
        <v>1</v>
      </c>
      <c r="F138" s="153" t="s">
        <v>147</v>
      </c>
      <c r="H138" s="154">
        <v>12</v>
      </c>
      <c r="L138" s="151"/>
      <c r="M138" s="155"/>
      <c r="T138" s="156"/>
      <c r="AT138" s="152" t="s">
        <v>145</v>
      </c>
      <c r="AU138" s="152" t="s">
        <v>86</v>
      </c>
      <c r="AV138" s="13" t="s">
        <v>141</v>
      </c>
      <c r="AW138" s="13" t="s">
        <v>33</v>
      </c>
      <c r="AX138" s="13" t="s">
        <v>84</v>
      </c>
      <c r="AY138" s="152" t="s">
        <v>134</v>
      </c>
    </row>
    <row r="139" spans="2:65" s="1" customFormat="1" ht="37.9" customHeight="1">
      <c r="B139" s="128"/>
      <c r="C139" s="129" t="s">
        <v>141</v>
      </c>
      <c r="D139" s="129" t="s">
        <v>136</v>
      </c>
      <c r="E139" s="131" t="s">
        <v>335</v>
      </c>
      <c r="F139" s="132" t="s">
        <v>336</v>
      </c>
      <c r="G139" s="133" t="s">
        <v>250</v>
      </c>
      <c r="H139" s="134">
        <v>12</v>
      </c>
      <c r="I139" s="135">
        <v>142.07</v>
      </c>
      <c r="J139" s="135">
        <f>ROUND(I139*H139,2)</f>
        <v>1704.84</v>
      </c>
      <c r="K139" s="132" t="s">
        <v>140</v>
      </c>
      <c r="L139" s="29"/>
      <c r="M139" s="136" t="s">
        <v>1</v>
      </c>
      <c r="N139" s="137" t="s">
        <v>41</v>
      </c>
      <c r="O139" s="138">
        <v>0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141</v>
      </c>
      <c r="AT139" s="140" t="s">
        <v>136</v>
      </c>
      <c r="AU139" s="140" t="s">
        <v>86</v>
      </c>
      <c r="AY139" s="17" t="s">
        <v>134</v>
      </c>
      <c r="BE139" s="141">
        <f>IF(N139="základní",J139,0)</f>
        <v>1704.84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7" t="s">
        <v>84</v>
      </c>
      <c r="BK139" s="141">
        <f>ROUND(I139*H139,2)</f>
        <v>1704.84</v>
      </c>
      <c r="BL139" s="17" t="s">
        <v>141</v>
      </c>
      <c r="BM139" s="140" t="s">
        <v>337</v>
      </c>
    </row>
    <row r="140" spans="2:65" s="1" customFormat="1" ht="39">
      <c r="B140" s="29"/>
      <c r="D140" s="142" t="s">
        <v>143</v>
      </c>
      <c r="F140" s="143" t="s">
        <v>338</v>
      </c>
      <c r="L140" s="29"/>
      <c r="M140" s="144"/>
      <c r="T140" s="53"/>
      <c r="AT140" s="17" t="s">
        <v>143</v>
      </c>
      <c r="AU140" s="17" t="s">
        <v>86</v>
      </c>
    </row>
    <row r="141" spans="2:65" s="12" customFormat="1" ht="11.25">
      <c r="B141" s="145"/>
      <c r="D141" s="142" t="s">
        <v>145</v>
      </c>
      <c r="E141" s="146" t="s">
        <v>1</v>
      </c>
      <c r="F141" s="147" t="s">
        <v>334</v>
      </c>
      <c r="H141" s="148">
        <v>12</v>
      </c>
      <c r="L141" s="145"/>
      <c r="M141" s="149"/>
      <c r="T141" s="150"/>
      <c r="AT141" s="146" t="s">
        <v>145</v>
      </c>
      <c r="AU141" s="146" t="s">
        <v>86</v>
      </c>
      <c r="AV141" s="12" t="s">
        <v>86</v>
      </c>
      <c r="AW141" s="12" t="s">
        <v>33</v>
      </c>
      <c r="AX141" s="12" t="s">
        <v>76</v>
      </c>
      <c r="AY141" s="146" t="s">
        <v>134</v>
      </c>
    </row>
    <row r="142" spans="2:65" s="13" customFormat="1" ht="11.25">
      <c r="B142" s="151"/>
      <c r="D142" s="142" t="s">
        <v>145</v>
      </c>
      <c r="E142" s="152" t="s">
        <v>1</v>
      </c>
      <c r="F142" s="153" t="s">
        <v>147</v>
      </c>
      <c r="H142" s="154">
        <v>12</v>
      </c>
      <c r="L142" s="151"/>
      <c r="M142" s="155"/>
      <c r="T142" s="156"/>
      <c r="AT142" s="152" t="s">
        <v>145</v>
      </c>
      <c r="AU142" s="152" t="s">
        <v>86</v>
      </c>
      <c r="AV142" s="13" t="s">
        <v>141</v>
      </c>
      <c r="AW142" s="13" t="s">
        <v>33</v>
      </c>
      <c r="AX142" s="13" t="s">
        <v>84</v>
      </c>
      <c r="AY142" s="152" t="s">
        <v>134</v>
      </c>
    </row>
    <row r="143" spans="2:65" s="1" customFormat="1" ht="37.9" customHeight="1">
      <c r="B143" s="128"/>
      <c r="C143" s="129" t="s">
        <v>154</v>
      </c>
      <c r="D143" s="129" t="s">
        <v>136</v>
      </c>
      <c r="E143" s="131" t="s">
        <v>339</v>
      </c>
      <c r="F143" s="132" t="s">
        <v>340</v>
      </c>
      <c r="G143" s="133" t="s">
        <v>250</v>
      </c>
      <c r="H143" s="134">
        <v>12</v>
      </c>
      <c r="I143" s="135">
        <v>257.08</v>
      </c>
      <c r="J143" s="135">
        <f>ROUND(I143*H143,2)</f>
        <v>3084.96</v>
      </c>
      <c r="K143" s="132" t="s">
        <v>140</v>
      </c>
      <c r="L143" s="29"/>
      <c r="M143" s="136" t="s">
        <v>1</v>
      </c>
      <c r="N143" s="137" t="s">
        <v>41</v>
      </c>
      <c r="O143" s="138">
        <v>0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141</v>
      </c>
      <c r="AT143" s="140" t="s">
        <v>136</v>
      </c>
      <c r="AU143" s="140" t="s">
        <v>86</v>
      </c>
      <c r="AY143" s="17" t="s">
        <v>134</v>
      </c>
      <c r="BE143" s="141">
        <f>IF(N143="základní",J143,0)</f>
        <v>3084.96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7" t="s">
        <v>84</v>
      </c>
      <c r="BK143" s="141">
        <f>ROUND(I143*H143,2)</f>
        <v>3084.96</v>
      </c>
      <c r="BL143" s="17" t="s">
        <v>141</v>
      </c>
      <c r="BM143" s="140" t="s">
        <v>341</v>
      </c>
    </row>
    <row r="144" spans="2:65" s="1" customFormat="1" ht="39">
      <c r="B144" s="29"/>
      <c r="D144" s="142" t="s">
        <v>143</v>
      </c>
      <c r="F144" s="143" t="s">
        <v>342</v>
      </c>
      <c r="L144" s="29"/>
      <c r="M144" s="144"/>
      <c r="T144" s="53"/>
      <c r="AT144" s="17" t="s">
        <v>143</v>
      </c>
      <c r="AU144" s="17" t="s">
        <v>86</v>
      </c>
    </row>
    <row r="145" spans="2:65" s="12" customFormat="1" ht="11.25">
      <c r="B145" s="145"/>
      <c r="D145" s="142" t="s">
        <v>145</v>
      </c>
      <c r="E145" s="146" t="s">
        <v>1</v>
      </c>
      <c r="F145" s="147" t="s">
        <v>343</v>
      </c>
      <c r="H145" s="148">
        <v>12</v>
      </c>
      <c r="L145" s="145"/>
      <c r="M145" s="149"/>
      <c r="T145" s="150"/>
      <c r="AT145" s="146" t="s">
        <v>145</v>
      </c>
      <c r="AU145" s="146" t="s">
        <v>86</v>
      </c>
      <c r="AV145" s="12" t="s">
        <v>86</v>
      </c>
      <c r="AW145" s="12" t="s">
        <v>33</v>
      </c>
      <c r="AX145" s="12" t="s">
        <v>76</v>
      </c>
      <c r="AY145" s="146" t="s">
        <v>134</v>
      </c>
    </row>
    <row r="146" spans="2:65" s="13" customFormat="1" ht="11.25">
      <c r="B146" s="151"/>
      <c r="D146" s="142" t="s">
        <v>145</v>
      </c>
      <c r="E146" s="152" t="s">
        <v>1</v>
      </c>
      <c r="F146" s="153" t="s">
        <v>147</v>
      </c>
      <c r="H146" s="154">
        <v>12</v>
      </c>
      <c r="L146" s="151"/>
      <c r="M146" s="155"/>
      <c r="T146" s="156"/>
      <c r="AT146" s="152" t="s">
        <v>145</v>
      </c>
      <c r="AU146" s="152" t="s">
        <v>86</v>
      </c>
      <c r="AV146" s="13" t="s">
        <v>141</v>
      </c>
      <c r="AW146" s="13" t="s">
        <v>33</v>
      </c>
      <c r="AX146" s="13" t="s">
        <v>84</v>
      </c>
      <c r="AY146" s="152" t="s">
        <v>134</v>
      </c>
    </row>
    <row r="147" spans="2:65" s="1" customFormat="1" ht="37.9" customHeight="1">
      <c r="B147" s="128"/>
      <c r="C147" s="129" t="s">
        <v>177</v>
      </c>
      <c r="D147" s="129" t="s">
        <v>136</v>
      </c>
      <c r="E147" s="131" t="s">
        <v>344</v>
      </c>
      <c r="F147" s="132" t="s">
        <v>345</v>
      </c>
      <c r="G147" s="133" t="s">
        <v>250</v>
      </c>
      <c r="H147" s="134">
        <v>300</v>
      </c>
      <c r="I147" s="135">
        <v>1.0900000000000001</v>
      </c>
      <c r="J147" s="135">
        <f>ROUND(I147*H147,2)</f>
        <v>327</v>
      </c>
      <c r="K147" s="132" t="s">
        <v>140</v>
      </c>
      <c r="L147" s="29"/>
      <c r="M147" s="136" t="s">
        <v>1</v>
      </c>
      <c r="N147" s="137" t="s">
        <v>41</v>
      </c>
      <c r="O147" s="138">
        <v>0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141</v>
      </c>
      <c r="AT147" s="140" t="s">
        <v>136</v>
      </c>
      <c r="AU147" s="140" t="s">
        <v>86</v>
      </c>
      <c r="AY147" s="17" t="s">
        <v>134</v>
      </c>
      <c r="BE147" s="141">
        <f>IF(N147="základní",J147,0)</f>
        <v>327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7" t="s">
        <v>84</v>
      </c>
      <c r="BK147" s="141">
        <f>ROUND(I147*H147,2)</f>
        <v>327</v>
      </c>
      <c r="BL147" s="17" t="s">
        <v>141</v>
      </c>
      <c r="BM147" s="140" t="s">
        <v>346</v>
      </c>
    </row>
    <row r="148" spans="2:65" s="1" customFormat="1" ht="48.75">
      <c r="B148" s="29"/>
      <c r="D148" s="142" t="s">
        <v>143</v>
      </c>
      <c r="F148" s="143" t="s">
        <v>347</v>
      </c>
      <c r="L148" s="29"/>
      <c r="M148" s="144"/>
      <c r="T148" s="53"/>
      <c r="AT148" s="17" t="s">
        <v>143</v>
      </c>
      <c r="AU148" s="17" t="s">
        <v>86</v>
      </c>
    </row>
    <row r="149" spans="2:65" s="12" customFormat="1" ht="22.5">
      <c r="B149" s="145"/>
      <c r="D149" s="142" t="s">
        <v>145</v>
      </c>
      <c r="E149" s="146" t="s">
        <v>1</v>
      </c>
      <c r="F149" s="147" t="s">
        <v>348</v>
      </c>
      <c r="H149" s="148">
        <v>300</v>
      </c>
      <c r="L149" s="145"/>
      <c r="M149" s="149"/>
      <c r="T149" s="150"/>
      <c r="AT149" s="146" t="s">
        <v>145</v>
      </c>
      <c r="AU149" s="146" t="s">
        <v>86</v>
      </c>
      <c r="AV149" s="12" t="s">
        <v>86</v>
      </c>
      <c r="AW149" s="12" t="s">
        <v>33</v>
      </c>
      <c r="AX149" s="12" t="s">
        <v>76</v>
      </c>
      <c r="AY149" s="146" t="s">
        <v>134</v>
      </c>
    </row>
    <row r="150" spans="2:65" s="13" customFormat="1" ht="11.25">
      <c r="B150" s="151"/>
      <c r="D150" s="142" t="s">
        <v>145</v>
      </c>
      <c r="E150" s="152" t="s">
        <v>1</v>
      </c>
      <c r="F150" s="153" t="s">
        <v>147</v>
      </c>
      <c r="H150" s="154">
        <v>300</v>
      </c>
      <c r="L150" s="151"/>
      <c r="M150" s="155"/>
      <c r="T150" s="156"/>
      <c r="AT150" s="152" t="s">
        <v>145</v>
      </c>
      <c r="AU150" s="152" t="s">
        <v>86</v>
      </c>
      <c r="AV150" s="13" t="s">
        <v>141</v>
      </c>
      <c r="AW150" s="13" t="s">
        <v>33</v>
      </c>
      <c r="AX150" s="13" t="s">
        <v>84</v>
      </c>
      <c r="AY150" s="152" t="s">
        <v>134</v>
      </c>
    </row>
    <row r="151" spans="2:65" s="1" customFormat="1" ht="24.2" customHeight="1">
      <c r="B151" s="128"/>
      <c r="C151" s="129" t="s">
        <v>182</v>
      </c>
      <c r="D151" s="129" t="s">
        <v>136</v>
      </c>
      <c r="E151" s="131" t="s">
        <v>349</v>
      </c>
      <c r="F151" s="132" t="s">
        <v>350</v>
      </c>
      <c r="G151" s="133" t="s">
        <v>250</v>
      </c>
      <c r="H151" s="134">
        <v>24</v>
      </c>
      <c r="I151" s="135">
        <v>50.93</v>
      </c>
      <c r="J151" s="135">
        <f>ROUND(I151*H151,2)</f>
        <v>1222.32</v>
      </c>
      <c r="K151" s="132" t="s">
        <v>140</v>
      </c>
      <c r="L151" s="29"/>
      <c r="M151" s="136" t="s">
        <v>1</v>
      </c>
      <c r="N151" s="137" t="s">
        <v>41</v>
      </c>
      <c r="O151" s="138">
        <v>0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141</v>
      </c>
      <c r="AT151" s="140" t="s">
        <v>136</v>
      </c>
      <c r="AU151" s="140" t="s">
        <v>86</v>
      </c>
      <c r="AY151" s="17" t="s">
        <v>134</v>
      </c>
      <c r="BE151" s="141">
        <f>IF(N151="základní",J151,0)</f>
        <v>1222.32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7" t="s">
        <v>84</v>
      </c>
      <c r="BK151" s="141">
        <f>ROUND(I151*H151,2)</f>
        <v>1222.32</v>
      </c>
      <c r="BL151" s="17" t="s">
        <v>141</v>
      </c>
      <c r="BM151" s="140" t="s">
        <v>351</v>
      </c>
    </row>
    <row r="152" spans="2:65" s="1" customFormat="1" ht="29.25">
      <c r="B152" s="29"/>
      <c r="D152" s="142" t="s">
        <v>143</v>
      </c>
      <c r="F152" s="143" t="s">
        <v>352</v>
      </c>
      <c r="L152" s="29"/>
      <c r="M152" s="144"/>
      <c r="T152" s="53"/>
      <c r="AT152" s="17" t="s">
        <v>143</v>
      </c>
      <c r="AU152" s="17" t="s">
        <v>86</v>
      </c>
    </row>
    <row r="153" spans="2:65" s="12" customFormat="1" ht="11.25">
      <c r="B153" s="145"/>
      <c r="D153" s="142" t="s">
        <v>145</v>
      </c>
      <c r="E153" s="146" t="s">
        <v>1</v>
      </c>
      <c r="F153" s="147" t="s">
        <v>353</v>
      </c>
      <c r="H153" s="148">
        <v>24</v>
      </c>
      <c r="L153" s="145"/>
      <c r="M153" s="149"/>
      <c r="T153" s="150"/>
      <c r="AT153" s="146" t="s">
        <v>145</v>
      </c>
      <c r="AU153" s="146" t="s">
        <v>86</v>
      </c>
      <c r="AV153" s="12" t="s">
        <v>86</v>
      </c>
      <c r="AW153" s="12" t="s">
        <v>33</v>
      </c>
      <c r="AX153" s="12" t="s">
        <v>84</v>
      </c>
      <c r="AY153" s="146" t="s">
        <v>134</v>
      </c>
    </row>
    <row r="154" spans="2:65" s="1" customFormat="1" ht="33" customHeight="1">
      <c r="B154" s="128"/>
      <c r="C154" s="129" t="s">
        <v>168</v>
      </c>
      <c r="D154" s="129" t="s">
        <v>136</v>
      </c>
      <c r="E154" s="131" t="s">
        <v>224</v>
      </c>
      <c r="F154" s="132" t="s">
        <v>225</v>
      </c>
      <c r="G154" s="133" t="s">
        <v>201</v>
      </c>
      <c r="H154" s="134">
        <v>19.8</v>
      </c>
      <c r="I154" s="135">
        <v>140.94999999999999</v>
      </c>
      <c r="J154" s="135">
        <f>ROUND(I154*H154,2)</f>
        <v>2790.81</v>
      </c>
      <c r="K154" s="132" t="s">
        <v>140</v>
      </c>
      <c r="L154" s="29"/>
      <c r="M154" s="136" t="s">
        <v>1</v>
      </c>
      <c r="N154" s="137" t="s">
        <v>41</v>
      </c>
      <c r="O154" s="138">
        <v>0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141</v>
      </c>
      <c r="AT154" s="140" t="s">
        <v>136</v>
      </c>
      <c r="AU154" s="140" t="s">
        <v>86</v>
      </c>
      <c r="AY154" s="17" t="s">
        <v>134</v>
      </c>
      <c r="BE154" s="141">
        <f>IF(N154="základní",J154,0)</f>
        <v>2790.81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7" t="s">
        <v>84</v>
      </c>
      <c r="BK154" s="141">
        <f>ROUND(I154*H154,2)</f>
        <v>2790.81</v>
      </c>
      <c r="BL154" s="17" t="s">
        <v>141</v>
      </c>
      <c r="BM154" s="140" t="s">
        <v>354</v>
      </c>
    </row>
    <row r="155" spans="2:65" s="1" customFormat="1" ht="29.25">
      <c r="B155" s="29"/>
      <c r="D155" s="142" t="s">
        <v>143</v>
      </c>
      <c r="F155" s="143" t="s">
        <v>227</v>
      </c>
      <c r="L155" s="29"/>
      <c r="M155" s="144"/>
      <c r="T155" s="53"/>
      <c r="AT155" s="17" t="s">
        <v>143</v>
      </c>
      <c r="AU155" s="17" t="s">
        <v>86</v>
      </c>
    </row>
    <row r="156" spans="2:65" s="12" customFormat="1" ht="11.25">
      <c r="B156" s="145"/>
      <c r="D156" s="142" t="s">
        <v>145</v>
      </c>
      <c r="E156" s="146" t="s">
        <v>1</v>
      </c>
      <c r="F156" s="147" t="s">
        <v>355</v>
      </c>
      <c r="H156" s="148">
        <v>19.8</v>
      </c>
      <c r="L156" s="145"/>
      <c r="M156" s="149"/>
      <c r="T156" s="150"/>
      <c r="AT156" s="146" t="s">
        <v>145</v>
      </c>
      <c r="AU156" s="146" t="s">
        <v>86</v>
      </c>
      <c r="AV156" s="12" t="s">
        <v>86</v>
      </c>
      <c r="AW156" s="12" t="s">
        <v>33</v>
      </c>
      <c r="AX156" s="12" t="s">
        <v>76</v>
      </c>
      <c r="AY156" s="146" t="s">
        <v>134</v>
      </c>
    </row>
    <row r="157" spans="2:65" s="13" customFormat="1" ht="11.25">
      <c r="B157" s="151"/>
      <c r="D157" s="142" t="s">
        <v>145</v>
      </c>
      <c r="E157" s="152" t="s">
        <v>1</v>
      </c>
      <c r="F157" s="153" t="s">
        <v>147</v>
      </c>
      <c r="H157" s="154">
        <v>19.8</v>
      </c>
      <c r="L157" s="151"/>
      <c r="M157" s="155"/>
      <c r="T157" s="156"/>
      <c r="AT157" s="152" t="s">
        <v>145</v>
      </c>
      <c r="AU157" s="152" t="s">
        <v>86</v>
      </c>
      <c r="AV157" s="13" t="s">
        <v>141</v>
      </c>
      <c r="AW157" s="13" t="s">
        <v>33</v>
      </c>
      <c r="AX157" s="13" t="s">
        <v>84</v>
      </c>
      <c r="AY157" s="152" t="s">
        <v>134</v>
      </c>
    </row>
    <row r="158" spans="2:65" s="1" customFormat="1" ht="24.2" customHeight="1">
      <c r="B158" s="128"/>
      <c r="C158" s="129" t="s">
        <v>162</v>
      </c>
      <c r="D158" s="129" t="s">
        <v>136</v>
      </c>
      <c r="E158" s="131" t="s">
        <v>356</v>
      </c>
      <c r="F158" s="132" t="s">
        <v>357</v>
      </c>
      <c r="G158" s="133" t="s">
        <v>250</v>
      </c>
      <c r="H158" s="134">
        <v>12</v>
      </c>
      <c r="I158" s="135">
        <v>239.61</v>
      </c>
      <c r="J158" s="135">
        <f>ROUND(I158*H158,2)</f>
        <v>2875.32</v>
      </c>
      <c r="K158" s="132" t="s">
        <v>140</v>
      </c>
      <c r="L158" s="29"/>
      <c r="M158" s="136" t="s">
        <v>1</v>
      </c>
      <c r="N158" s="137" t="s">
        <v>41</v>
      </c>
      <c r="O158" s="138">
        <v>0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141</v>
      </c>
      <c r="AT158" s="140" t="s">
        <v>136</v>
      </c>
      <c r="AU158" s="140" t="s">
        <v>86</v>
      </c>
      <c r="AY158" s="17" t="s">
        <v>134</v>
      </c>
      <c r="BE158" s="141">
        <f>IF(N158="základní",J158,0)</f>
        <v>2875.32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7" t="s">
        <v>84</v>
      </c>
      <c r="BK158" s="141">
        <f>ROUND(I158*H158,2)</f>
        <v>2875.32</v>
      </c>
      <c r="BL158" s="17" t="s">
        <v>141</v>
      </c>
      <c r="BM158" s="140" t="s">
        <v>358</v>
      </c>
    </row>
    <row r="159" spans="2:65" s="1" customFormat="1" ht="29.25">
      <c r="B159" s="29"/>
      <c r="D159" s="142" t="s">
        <v>143</v>
      </c>
      <c r="F159" s="143" t="s">
        <v>359</v>
      </c>
      <c r="L159" s="29"/>
      <c r="M159" s="144"/>
      <c r="T159" s="53"/>
      <c r="AT159" s="17" t="s">
        <v>143</v>
      </c>
      <c r="AU159" s="17" t="s">
        <v>86</v>
      </c>
    </row>
    <row r="160" spans="2:65" s="12" customFormat="1" ht="11.25">
      <c r="B160" s="145"/>
      <c r="D160" s="142" t="s">
        <v>145</v>
      </c>
      <c r="E160" s="146" t="s">
        <v>1</v>
      </c>
      <c r="F160" s="147" t="s">
        <v>360</v>
      </c>
      <c r="H160" s="148">
        <v>12</v>
      </c>
      <c r="L160" s="145"/>
      <c r="M160" s="149"/>
      <c r="T160" s="150"/>
      <c r="AT160" s="146" t="s">
        <v>145</v>
      </c>
      <c r="AU160" s="146" t="s">
        <v>86</v>
      </c>
      <c r="AV160" s="12" t="s">
        <v>86</v>
      </c>
      <c r="AW160" s="12" t="s">
        <v>33</v>
      </c>
      <c r="AX160" s="12" t="s">
        <v>76</v>
      </c>
      <c r="AY160" s="146" t="s">
        <v>134</v>
      </c>
    </row>
    <row r="161" spans="2:65" s="13" customFormat="1" ht="11.25">
      <c r="B161" s="151"/>
      <c r="D161" s="142" t="s">
        <v>145</v>
      </c>
      <c r="E161" s="152" t="s">
        <v>1</v>
      </c>
      <c r="F161" s="153" t="s">
        <v>147</v>
      </c>
      <c r="H161" s="154">
        <v>12</v>
      </c>
      <c r="L161" s="151"/>
      <c r="M161" s="155"/>
      <c r="T161" s="156"/>
      <c r="AT161" s="152" t="s">
        <v>145</v>
      </c>
      <c r="AU161" s="152" t="s">
        <v>86</v>
      </c>
      <c r="AV161" s="13" t="s">
        <v>141</v>
      </c>
      <c r="AW161" s="13" t="s">
        <v>33</v>
      </c>
      <c r="AX161" s="13" t="s">
        <v>84</v>
      </c>
      <c r="AY161" s="152" t="s">
        <v>134</v>
      </c>
    </row>
    <row r="162" spans="2:65" s="11" customFormat="1" ht="22.9" customHeight="1">
      <c r="B162" s="117"/>
      <c r="D162" s="118" t="s">
        <v>75</v>
      </c>
      <c r="E162" s="126" t="s">
        <v>154</v>
      </c>
      <c r="F162" s="126" t="s">
        <v>155</v>
      </c>
      <c r="J162" s="127">
        <f>BK162</f>
        <v>6455.25</v>
      </c>
      <c r="L162" s="117"/>
      <c r="M162" s="121"/>
      <c r="P162" s="122">
        <f>SUM(P163:P165)</f>
        <v>0</v>
      </c>
      <c r="R162" s="122">
        <f>SUM(R163:R165)</f>
        <v>1.3382999999999998</v>
      </c>
      <c r="T162" s="123">
        <f>SUM(T163:T165)</f>
        <v>0</v>
      </c>
      <c r="AR162" s="118" t="s">
        <v>84</v>
      </c>
      <c r="AT162" s="124" t="s">
        <v>75</v>
      </c>
      <c r="AU162" s="124" t="s">
        <v>84</v>
      </c>
      <c r="AY162" s="118" t="s">
        <v>134</v>
      </c>
      <c r="BK162" s="125">
        <f>SUM(BK163:BK165)</f>
        <v>6455.25</v>
      </c>
    </row>
    <row r="163" spans="2:65" s="1" customFormat="1" ht="24.2" customHeight="1">
      <c r="B163" s="128"/>
      <c r="C163" s="129" t="s">
        <v>198</v>
      </c>
      <c r="D163" s="129" t="s">
        <v>136</v>
      </c>
      <c r="E163" s="131" t="s">
        <v>361</v>
      </c>
      <c r="F163" s="132" t="s">
        <v>362</v>
      </c>
      <c r="G163" s="133" t="s">
        <v>139</v>
      </c>
      <c r="H163" s="134">
        <v>15</v>
      </c>
      <c r="I163" s="135">
        <v>430.35</v>
      </c>
      <c r="J163" s="135">
        <f>ROUND(I163*H163,2)</f>
        <v>6455.25</v>
      </c>
      <c r="K163" s="132" t="s">
        <v>140</v>
      </c>
      <c r="L163" s="29"/>
      <c r="M163" s="136" t="s">
        <v>1</v>
      </c>
      <c r="N163" s="137" t="s">
        <v>41</v>
      </c>
      <c r="O163" s="138">
        <v>0</v>
      </c>
      <c r="P163" s="138">
        <f>O163*H163</f>
        <v>0</v>
      </c>
      <c r="Q163" s="138">
        <v>8.9219999999999994E-2</v>
      </c>
      <c r="R163" s="138">
        <f>Q163*H163</f>
        <v>1.3382999999999998</v>
      </c>
      <c r="S163" s="138">
        <v>0</v>
      </c>
      <c r="T163" s="139">
        <f>S163*H163</f>
        <v>0</v>
      </c>
      <c r="AR163" s="140" t="s">
        <v>141</v>
      </c>
      <c r="AT163" s="140" t="s">
        <v>136</v>
      </c>
      <c r="AU163" s="140" t="s">
        <v>86</v>
      </c>
      <c r="AY163" s="17" t="s">
        <v>134</v>
      </c>
      <c r="BE163" s="141">
        <f>IF(N163="základní",J163,0)</f>
        <v>6455.25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7" t="s">
        <v>84</v>
      </c>
      <c r="BK163" s="141">
        <f>ROUND(I163*H163,2)</f>
        <v>6455.25</v>
      </c>
      <c r="BL163" s="17" t="s">
        <v>141</v>
      </c>
      <c r="BM163" s="140" t="s">
        <v>363</v>
      </c>
    </row>
    <row r="164" spans="2:65" s="1" customFormat="1" ht="48.75">
      <c r="B164" s="29"/>
      <c r="D164" s="142" t="s">
        <v>143</v>
      </c>
      <c r="F164" s="143" t="s">
        <v>364</v>
      </c>
      <c r="L164" s="29"/>
      <c r="M164" s="144"/>
      <c r="T164" s="53"/>
      <c r="AT164" s="17" t="s">
        <v>143</v>
      </c>
      <c r="AU164" s="17" t="s">
        <v>86</v>
      </c>
    </row>
    <row r="165" spans="2:65" s="12" customFormat="1" ht="11.25">
      <c r="B165" s="145"/>
      <c r="D165" s="142" t="s">
        <v>145</v>
      </c>
      <c r="E165" s="146" t="s">
        <v>1</v>
      </c>
      <c r="F165" s="147" t="s">
        <v>365</v>
      </c>
      <c r="H165" s="148">
        <v>15</v>
      </c>
      <c r="L165" s="145"/>
      <c r="M165" s="149"/>
      <c r="T165" s="150"/>
      <c r="AT165" s="146" t="s">
        <v>145</v>
      </c>
      <c r="AU165" s="146" t="s">
        <v>86</v>
      </c>
      <c r="AV165" s="12" t="s">
        <v>86</v>
      </c>
      <c r="AW165" s="12" t="s">
        <v>33</v>
      </c>
      <c r="AX165" s="12" t="s">
        <v>84</v>
      </c>
      <c r="AY165" s="146" t="s">
        <v>134</v>
      </c>
    </row>
    <row r="166" spans="2:65" s="11" customFormat="1" ht="25.9" customHeight="1">
      <c r="B166" s="117"/>
      <c r="D166" s="118" t="s">
        <v>75</v>
      </c>
      <c r="E166" s="119" t="s">
        <v>164</v>
      </c>
      <c r="F166" s="119" t="s">
        <v>306</v>
      </c>
      <c r="J166" s="120">
        <f>BK166</f>
        <v>87116.88</v>
      </c>
      <c r="L166" s="117"/>
      <c r="M166" s="121"/>
      <c r="P166" s="122">
        <f>P167+P180+P186</f>
        <v>56.571311999999999</v>
      </c>
      <c r="R166" s="122">
        <f>R167+R180+R186</f>
        <v>26.924530000000001</v>
      </c>
      <c r="T166" s="123">
        <f>T167+T180+T186</f>
        <v>0</v>
      </c>
      <c r="AR166" s="118" t="s">
        <v>156</v>
      </c>
      <c r="AT166" s="124" t="s">
        <v>75</v>
      </c>
      <c r="AU166" s="124" t="s">
        <v>76</v>
      </c>
      <c r="AY166" s="118" t="s">
        <v>134</v>
      </c>
      <c r="BK166" s="125">
        <f>BK167+BK180+BK186</f>
        <v>87116.88</v>
      </c>
    </row>
    <row r="167" spans="2:65" s="11" customFormat="1" ht="22.9" customHeight="1">
      <c r="B167" s="117"/>
      <c r="D167" s="118" t="s">
        <v>75</v>
      </c>
      <c r="E167" s="126" t="s">
        <v>366</v>
      </c>
      <c r="F167" s="126" t="s">
        <v>367</v>
      </c>
      <c r="J167" s="127">
        <f>BK167</f>
        <v>20618.710000000003</v>
      </c>
      <c r="L167" s="117"/>
      <c r="M167" s="121"/>
      <c r="P167" s="122">
        <f>SUM(P168:P179)</f>
        <v>30.599999999999998</v>
      </c>
      <c r="R167" s="122">
        <f>SUM(R168:R179)</f>
        <v>0.11613</v>
      </c>
      <c r="T167" s="123">
        <f>SUM(T168:T179)</f>
        <v>0</v>
      </c>
      <c r="AR167" s="118" t="s">
        <v>156</v>
      </c>
      <c r="AT167" s="124" t="s">
        <v>75</v>
      </c>
      <c r="AU167" s="124" t="s">
        <v>84</v>
      </c>
      <c r="AY167" s="118" t="s">
        <v>134</v>
      </c>
      <c r="BK167" s="125">
        <f>SUM(BK168:BK179)</f>
        <v>20618.710000000003</v>
      </c>
    </row>
    <row r="168" spans="2:65" s="1" customFormat="1" ht="33" customHeight="1">
      <c r="B168" s="128"/>
      <c r="C168" s="129" t="s">
        <v>208</v>
      </c>
      <c r="D168" s="157" t="s">
        <v>136</v>
      </c>
      <c r="E168" s="131" t="s">
        <v>368</v>
      </c>
      <c r="F168" s="132" t="s">
        <v>369</v>
      </c>
      <c r="G168" s="133" t="s">
        <v>167</v>
      </c>
      <c r="H168" s="134">
        <v>100</v>
      </c>
      <c r="I168" s="135">
        <v>154</v>
      </c>
      <c r="J168" s="135">
        <f>ROUND(I168*H168,2)</f>
        <v>15400</v>
      </c>
      <c r="K168" s="132" t="s">
        <v>202</v>
      </c>
      <c r="L168" s="29"/>
      <c r="M168" s="136" t="s">
        <v>1</v>
      </c>
      <c r="N168" s="137" t="s">
        <v>41</v>
      </c>
      <c r="O168" s="138">
        <v>0.30599999999999999</v>
      </c>
      <c r="P168" s="138">
        <f>O168*H168</f>
        <v>30.599999999999998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311</v>
      </c>
      <c r="AT168" s="140" t="s">
        <v>136</v>
      </c>
      <c r="AU168" s="140" t="s">
        <v>86</v>
      </c>
      <c r="AY168" s="17" t="s">
        <v>134</v>
      </c>
      <c r="BE168" s="141">
        <f>IF(N168="základní",J168,0)</f>
        <v>15400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7" t="s">
        <v>84</v>
      </c>
      <c r="BK168" s="141">
        <f>ROUND(I168*H168,2)</f>
        <v>15400</v>
      </c>
      <c r="BL168" s="17" t="s">
        <v>311</v>
      </c>
      <c r="BM168" s="140" t="s">
        <v>370</v>
      </c>
    </row>
    <row r="169" spans="2:65" s="1" customFormat="1" ht="29.25">
      <c r="B169" s="29"/>
      <c r="D169" s="142" t="s">
        <v>143</v>
      </c>
      <c r="F169" s="143" t="s">
        <v>371</v>
      </c>
      <c r="L169" s="29"/>
      <c r="M169" s="144"/>
      <c r="T169" s="53"/>
      <c r="AT169" s="17" t="s">
        <v>143</v>
      </c>
      <c r="AU169" s="17" t="s">
        <v>86</v>
      </c>
    </row>
    <row r="170" spans="2:65" s="1" customFormat="1" ht="11.25">
      <c r="B170" s="29"/>
      <c r="D170" s="170" t="s">
        <v>205</v>
      </c>
      <c r="F170" s="171" t="s">
        <v>372</v>
      </c>
      <c r="L170" s="29"/>
      <c r="M170" s="144"/>
      <c r="T170" s="53"/>
      <c r="AT170" s="17" t="s">
        <v>205</v>
      </c>
      <c r="AU170" s="17" t="s">
        <v>86</v>
      </c>
    </row>
    <row r="171" spans="2:65" s="12" customFormat="1" ht="11.25">
      <c r="B171" s="145"/>
      <c r="D171" s="142" t="s">
        <v>145</v>
      </c>
      <c r="E171" s="146" t="s">
        <v>1</v>
      </c>
      <c r="F171" s="147" t="s">
        <v>373</v>
      </c>
      <c r="H171" s="148">
        <v>100</v>
      </c>
      <c r="L171" s="145"/>
      <c r="M171" s="149"/>
      <c r="T171" s="150"/>
      <c r="AT171" s="146" t="s">
        <v>145</v>
      </c>
      <c r="AU171" s="146" t="s">
        <v>86</v>
      </c>
      <c r="AV171" s="12" t="s">
        <v>86</v>
      </c>
      <c r="AW171" s="12" t="s">
        <v>33</v>
      </c>
      <c r="AX171" s="12" t="s">
        <v>76</v>
      </c>
      <c r="AY171" s="146" t="s">
        <v>134</v>
      </c>
    </row>
    <row r="172" spans="2:65" s="13" customFormat="1" ht="11.25">
      <c r="B172" s="151"/>
      <c r="D172" s="142" t="s">
        <v>145</v>
      </c>
      <c r="E172" s="152" t="s">
        <v>1</v>
      </c>
      <c r="F172" s="153" t="s">
        <v>147</v>
      </c>
      <c r="H172" s="154">
        <v>100</v>
      </c>
      <c r="L172" s="151"/>
      <c r="M172" s="155"/>
      <c r="T172" s="156"/>
      <c r="AT172" s="152" t="s">
        <v>145</v>
      </c>
      <c r="AU172" s="152" t="s">
        <v>86</v>
      </c>
      <c r="AV172" s="13" t="s">
        <v>141</v>
      </c>
      <c r="AW172" s="13" t="s">
        <v>33</v>
      </c>
      <c r="AX172" s="13" t="s">
        <v>84</v>
      </c>
      <c r="AY172" s="152" t="s">
        <v>134</v>
      </c>
    </row>
    <row r="173" spans="2:65" s="1" customFormat="1" ht="16.5" customHeight="1">
      <c r="B173" s="128"/>
      <c r="C173" s="159" t="s">
        <v>8</v>
      </c>
      <c r="D173" s="160" t="s">
        <v>164</v>
      </c>
      <c r="E173" s="161" t="s">
        <v>374</v>
      </c>
      <c r="F173" s="162" t="s">
        <v>375</v>
      </c>
      <c r="G173" s="163" t="s">
        <v>376</v>
      </c>
      <c r="H173" s="164">
        <v>110.25</v>
      </c>
      <c r="I173" s="165">
        <v>44.6</v>
      </c>
      <c r="J173" s="165">
        <f>ROUND(I173*H173,2)</f>
        <v>4917.1499999999996</v>
      </c>
      <c r="K173" s="162" t="s">
        <v>202</v>
      </c>
      <c r="L173" s="166"/>
      <c r="M173" s="167" t="s">
        <v>1</v>
      </c>
      <c r="N173" s="168" t="s">
        <v>41</v>
      </c>
      <c r="O173" s="138">
        <v>0</v>
      </c>
      <c r="P173" s="138">
        <f>O173*H173</f>
        <v>0</v>
      </c>
      <c r="Q173" s="138">
        <v>1E-3</v>
      </c>
      <c r="R173" s="138">
        <f>Q173*H173</f>
        <v>0.11025</v>
      </c>
      <c r="S173" s="138">
        <v>0</v>
      </c>
      <c r="T173" s="139">
        <f>S173*H173</f>
        <v>0</v>
      </c>
      <c r="AR173" s="140" t="s">
        <v>377</v>
      </c>
      <c r="AT173" s="140" t="s">
        <v>164</v>
      </c>
      <c r="AU173" s="140" t="s">
        <v>86</v>
      </c>
      <c r="AY173" s="17" t="s">
        <v>134</v>
      </c>
      <c r="BE173" s="141">
        <f>IF(N173="základní",J173,0)</f>
        <v>4917.1499999999996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7" t="s">
        <v>84</v>
      </c>
      <c r="BK173" s="141">
        <f>ROUND(I173*H173,2)</f>
        <v>4917.1499999999996</v>
      </c>
      <c r="BL173" s="17" t="s">
        <v>311</v>
      </c>
      <c r="BM173" s="140" t="s">
        <v>378</v>
      </c>
    </row>
    <row r="174" spans="2:65" s="1" customFormat="1" ht="11.25">
      <c r="B174" s="29"/>
      <c r="D174" s="142" t="s">
        <v>143</v>
      </c>
      <c r="F174" s="143" t="s">
        <v>375</v>
      </c>
      <c r="L174" s="29"/>
      <c r="M174" s="144"/>
      <c r="T174" s="53"/>
      <c r="AT174" s="17" t="s">
        <v>143</v>
      </c>
      <c r="AU174" s="17" t="s">
        <v>86</v>
      </c>
    </row>
    <row r="175" spans="2:65" s="12" customFormat="1" ht="11.25">
      <c r="B175" s="145"/>
      <c r="D175" s="142" t="s">
        <v>145</v>
      </c>
      <c r="E175" s="146" t="s">
        <v>1</v>
      </c>
      <c r="F175" s="147" t="s">
        <v>379</v>
      </c>
      <c r="H175" s="148">
        <v>105</v>
      </c>
      <c r="L175" s="145"/>
      <c r="M175" s="149"/>
      <c r="T175" s="150"/>
      <c r="AT175" s="146" t="s">
        <v>145</v>
      </c>
      <c r="AU175" s="146" t="s">
        <v>86</v>
      </c>
      <c r="AV175" s="12" t="s">
        <v>86</v>
      </c>
      <c r="AW175" s="12" t="s">
        <v>33</v>
      </c>
      <c r="AX175" s="12" t="s">
        <v>84</v>
      </c>
      <c r="AY175" s="146" t="s">
        <v>134</v>
      </c>
    </row>
    <row r="176" spans="2:65" s="12" customFormat="1" ht="11.25">
      <c r="B176" s="145"/>
      <c r="D176" s="142" t="s">
        <v>145</v>
      </c>
      <c r="F176" s="147" t="s">
        <v>380</v>
      </c>
      <c r="H176" s="148">
        <v>110.25</v>
      </c>
      <c r="L176" s="145"/>
      <c r="M176" s="149"/>
      <c r="T176" s="150"/>
      <c r="AT176" s="146" t="s">
        <v>145</v>
      </c>
      <c r="AU176" s="146" t="s">
        <v>86</v>
      </c>
      <c r="AV176" s="12" t="s">
        <v>86</v>
      </c>
      <c r="AW176" s="12" t="s">
        <v>3</v>
      </c>
      <c r="AX176" s="12" t="s">
        <v>84</v>
      </c>
      <c r="AY176" s="146" t="s">
        <v>134</v>
      </c>
    </row>
    <row r="177" spans="2:65" s="1" customFormat="1" ht="24.2" customHeight="1">
      <c r="B177" s="128"/>
      <c r="C177" s="159" t="s">
        <v>218</v>
      </c>
      <c r="D177" s="160" t="s">
        <v>164</v>
      </c>
      <c r="E177" s="161" t="s">
        <v>381</v>
      </c>
      <c r="F177" s="162" t="s">
        <v>382</v>
      </c>
      <c r="G177" s="163" t="s">
        <v>279</v>
      </c>
      <c r="H177" s="164">
        <v>8.4</v>
      </c>
      <c r="I177" s="165">
        <v>35.9</v>
      </c>
      <c r="J177" s="165">
        <f>ROUND(I177*H177,2)</f>
        <v>301.56</v>
      </c>
      <c r="K177" s="162" t="s">
        <v>202</v>
      </c>
      <c r="L177" s="166"/>
      <c r="M177" s="167" t="s">
        <v>1</v>
      </c>
      <c r="N177" s="168" t="s">
        <v>41</v>
      </c>
      <c r="O177" s="138">
        <v>0</v>
      </c>
      <c r="P177" s="138">
        <f>O177*H177</f>
        <v>0</v>
      </c>
      <c r="Q177" s="138">
        <v>6.9999999999999999E-4</v>
      </c>
      <c r="R177" s="138">
        <f>Q177*H177</f>
        <v>5.8799999999999998E-3</v>
      </c>
      <c r="S177" s="138">
        <v>0</v>
      </c>
      <c r="T177" s="139">
        <f>S177*H177</f>
        <v>0</v>
      </c>
      <c r="AR177" s="140" t="s">
        <v>377</v>
      </c>
      <c r="AT177" s="140" t="s">
        <v>164</v>
      </c>
      <c r="AU177" s="140" t="s">
        <v>86</v>
      </c>
      <c r="AY177" s="17" t="s">
        <v>134</v>
      </c>
      <c r="BE177" s="141">
        <f>IF(N177="základní",J177,0)</f>
        <v>301.56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7" t="s">
        <v>84</v>
      </c>
      <c r="BK177" s="141">
        <f>ROUND(I177*H177,2)</f>
        <v>301.56</v>
      </c>
      <c r="BL177" s="17" t="s">
        <v>311</v>
      </c>
      <c r="BM177" s="140" t="s">
        <v>383</v>
      </c>
    </row>
    <row r="178" spans="2:65" s="1" customFormat="1" ht="19.5">
      <c r="B178" s="29"/>
      <c r="D178" s="142" t="s">
        <v>143</v>
      </c>
      <c r="F178" s="143" t="s">
        <v>382</v>
      </c>
      <c r="L178" s="29"/>
      <c r="M178" s="144"/>
      <c r="T178" s="53"/>
      <c r="AT178" s="17" t="s">
        <v>143</v>
      </c>
      <c r="AU178" s="17" t="s">
        <v>86</v>
      </c>
    </row>
    <row r="179" spans="2:65" s="12" customFormat="1" ht="11.25">
      <c r="B179" s="145"/>
      <c r="D179" s="142" t="s">
        <v>145</v>
      </c>
      <c r="F179" s="147" t="s">
        <v>384</v>
      </c>
      <c r="H179" s="148">
        <v>8.4</v>
      </c>
      <c r="L179" s="145"/>
      <c r="M179" s="149"/>
      <c r="T179" s="150"/>
      <c r="AT179" s="146" t="s">
        <v>145</v>
      </c>
      <c r="AU179" s="146" t="s">
        <v>86</v>
      </c>
      <c r="AV179" s="12" t="s">
        <v>86</v>
      </c>
      <c r="AW179" s="12" t="s">
        <v>3</v>
      </c>
      <c r="AX179" s="12" t="s">
        <v>84</v>
      </c>
      <c r="AY179" s="146" t="s">
        <v>134</v>
      </c>
    </row>
    <row r="180" spans="2:65" s="11" customFormat="1" ht="22.9" customHeight="1">
      <c r="B180" s="117"/>
      <c r="D180" s="118" t="s">
        <v>75</v>
      </c>
      <c r="E180" s="126" t="s">
        <v>385</v>
      </c>
      <c r="F180" s="126" t="s">
        <v>386</v>
      </c>
      <c r="J180" s="127">
        <f>BK180</f>
        <v>9376</v>
      </c>
      <c r="L180" s="117"/>
      <c r="M180" s="121"/>
      <c r="P180" s="122">
        <f>SUM(P181:P185)</f>
        <v>1.76</v>
      </c>
      <c r="R180" s="122">
        <f>SUM(R181:R185)</f>
        <v>4.0000000000000002E-4</v>
      </c>
      <c r="T180" s="123">
        <f>SUM(T181:T185)</f>
        <v>0</v>
      </c>
      <c r="AR180" s="118" t="s">
        <v>156</v>
      </c>
      <c r="AT180" s="124" t="s">
        <v>75</v>
      </c>
      <c r="AU180" s="124" t="s">
        <v>84</v>
      </c>
      <c r="AY180" s="118" t="s">
        <v>134</v>
      </c>
      <c r="BK180" s="125">
        <f>SUM(BK181:BK185)</f>
        <v>9376</v>
      </c>
    </row>
    <row r="181" spans="2:65" s="1" customFormat="1" ht="24.2" customHeight="1">
      <c r="B181" s="128"/>
      <c r="C181" s="129" t="s">
        <v>165</v>
      </c>
      <c r="D181" s="157" t="s">
        <v>136</v>
      </c>
      <c r="E181" s="131" t="s">
        <v>387</v>
      </c>
      <c r="F181" s="132" t="s">
        <v>388</v>
      </c>
      <c r="G181" s="133" t="s">
        <v>279</v>
      </c>
      <c r="H181" s="134">
        <v>4</v>
      </c>
      <c r="I181" s="135">
        <v>334</v>
      </c>
      <c r="J181" s="135">
        <f>ROUND(I181*H181,2)</f>
        <v>1336</v>
      </c>
      <c r="K181" s="132" t="s">
        <v>202</v>
      </c>
      <c r="L181" s="29"/>
      <c r="M181" s="136" t="s">
        <v>1</v>
      </c>
      <c r="N181" s="137" t="s">
        <v>41</v>
      </c>
      <c r="O181" s="138">
        <v>0.44</v>
      </c>
      <c r="P181" s="138">
        <f>O181*H181</f>
        <v>1.76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AR181" s="140" t="s">
        <v>311</v>
      </c>
      <c r="AT181" s="140" t="s">
        <v>136</v>
      </c>
      <c r="AU181" s="140" t="s">
        <v>86</v>
      </c>
      <c r="AY181" s="17" t="s">
        <v>134</v>
      </c>
      <c r="BE181" s="141">
        <f>IF(N181="základní",J181,0)</f>
        <v>1336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7" t="s">
        <v>84</v>
      </c>
      <c r="BK181" s="141">
        <f>ROUND(I181*H181,2)</f>
        <v>1336</v>
      </c>
      <c r="BL181" s="17" t="s">
        <v>311</v>
      </c>
      <c r="BM181" s="140" t="s">
        <v>389</v>
      </c>
    </row>
    <row r="182" spans="2:65" s="1" customFormat="1" ht="11.25">
      <c r="B182" s="29"/>
      <c r="D182" s="142" t="s">
        <v>143</v>
      </c>
      <c r="F182" s="143" t="s">
        <v>388</v>
      </c>
      <c r="L182" s="29"/>
      <c r="M182" s="144"/>
      <c r="T182" s="53"/>
      <c r="AT182" s="17" t="s">
        <v>143</v>
      </c>
      <c r="AU182" s="17" t="s">
        <v>86</v>
      </c>
    </row>
    <row r="183" spans="2:65" s="1" customFormat="1" ht="11.25">
      <c r="B183" s="29"/>
      <c r="D183" s="170" t="s">
        <v>205</v>
      </c>
      <c r="F183" s="171" t="s">
        <v>390</v>
      </c>
      <c r="L183" s="29"/>
      <c r="M183" s="144"/>
      <c r="T183" s="53"/>
      <c r="AT183" s="17" t="s">
        <v>205</v>
      </c>
      <c r="AU183" s="17" t="s">
        <v>86</v>
      </c>
    </row>
    <row r="184" spans="2:65" s="1" customFormat="1" ht="24.2" customHeight="1">
      <c r="B184" s="128"/>
      <c r="C184" s="159" t="s">
        <v>230</v>
      </c>
      <c r="D184" s="160" t="s">
        <v>164</v>
      </c>
      <c r="E184" s="161" t="s">
        <v>391</v>
      </c>
      <c r="F184" s="162" t="s">
        <v>392</v>
      </c>
      <c r="G184" s="163" t="s">
        <v>279</v>
      </c>
      <c r="H184" s="164">
        <v>4</v>
      </c>
      <c r="I184" s="165">
        <v>2010</v>
      </c>
      <c r="J184" s="165">
        <f>ROUND(I184*H184,2)</f>
        <v>8040</v>
      </c>
      <c r="K184" s="162" t="s">
        <v>202</v>
      </c>
      <c r="L184" s="166"/>
      <c r="M184" s="167" t="s">
        <v>1</v>
      </c>
      <c r="N184" s="168" t="s">
        <v>41</v>
      </c>
      <c r="O184" s="138">
        <v>0</v>
      </c>
      <c r="P184" s="138">
        <f>O184*H184</f>
        <v>0</v>
      </c>
      <c r="Q184" s="138">
        <v>1E-4</v>
      </c>
      <c r="R184" s="138">
        <f>Q184*H184</f>
        <v>4.0000000000000002E-4</v>
      </c>
      <c r="S184" s="138">
        <v>0</v>
      </c>
      <c r="T184" s="139">
        <f>S184*H184</f>
        <v>0</v>
      </c>
      <c r="AR184" s="140" t="s">
        <v>377</v>
      </c>
      <c r="AT184" s="140" t="s">
        <v>164</v>
      </c>
      <c r="AU184" s="140" t="s">
        <v>86</v>
      </c>
      <c r="AY184" s="17" t="s">
        <v>134</v>
      </c>
      <c r="BE184" s="141">
        <f>IF(N184="základní",J184,0)</f>
        <v>8040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7" t="s">
        <v>84</v>
      </c>
      <c r="BK184" s="141">
        <f>ROUND(I184*H184,2)</f>
        <v>8040</v>
      </c>
      <c r="BL184" s="17" t="s">
        <v>311</v>
      </c>
      <c r="BM184" s="140" t="s">
        <v>393</v>
      </c>
    </row>
    <row r="185" spans="2:65" s="1" customFormat="1" ht="19.5">
      <c r="B185" s="29"/>
      <c r="D185" s="142" t="s">
        <v>143</v>
      </c>
      <c r="F185" s="143" t="s">
        <v>392</v>
      </c>
      <c r="L185" s="29"/>
      <c r="M185" s="144"/>
      <c r="T185" s="53"/>
      <c r="AT185" s="17" t="s">
        <v>143</v>
      </c>
      <c r="AU185" s="17" t="s">
        <v>86</v>
      </c>
    </row>
    <row r="186" spans="2:65" s="11" customFormat="1" ht="22.9" customHeight="1">
      <c r="B186" s="117"/>
      <c r="D186" s="118" t="s">
        <v>75</v>
      </c>
      <c r="E186" s="126" t="s">
        <v>307</v>
      </c>
      <c r="F186" s="126" t="s">
        <v>308</v>
      </c>
      <c r="J186" s="127">
        <f>BK186</f>
        <v>57122.170000000006</v>
      </c>
      <c r="L186" s="117"/>
      <c r="M186" s="121"/>
      <c r="P186" s="122">
        <f>SUM(P187:P210)</f>
        <v>24.211312</v>
      </c>
      <c r="R186" s="122">
        <f>SUM(R187:R210)</f>
        <v>26.808</v>
      </c>
      <c r="T186" s="123">
        <f>SUM(T187:T210)</f>
        <v>0</v>
      </c>
      <c r="AR186" s="118" t="s">
        <v>156</v>
      </c>
      <c r="AT186" s="124" t="s">
        <v>75</v>
      </c>
      <c r="AU186" s="124" t="s">
        <v>84</v>
      </c>
      <c r="AY186" s="118" t="s">
        <v>134</v>
      </c>
      <c r="BK186" s="125">
        <f>SUM(BK187:BK210)</f>
        <v>57122.170000000006</v>
      </c>
    </row>
    <row r="187" spans="2:65" s="1" customFormat="1" ht="24.2" customHeight="1">
      <c r="B187" s="128"/>
      <c r="C187" s="129" t="s">
        <v>394</v>
      </c>
      <c r="D187" s="129" t="s">
        <v>136</v>
      </c>
      <c r="E187" s="131" t="s">
        <v>395</v>
      </c>
      <c r="F187" s="132" t="s">
        <v>396</v>
      </c>
      <c r="G187" s="133" t="s">
        <v>167</v>
      </c>
      <c r="H187" s="134">
        <v>100</v>
      </c>
      <c r="I187" s="135">
        <v>91.33</v>
      </c>
      <c r="J187" s="135">
        <f>ROUND(I187*H187,2)</f>
        <v>9133</v>
      </c>
      <c r="K187" s="132" t="s">
        <v>140</v>
      </c>
      <c r="L187" s="29"/>
      <c r="M187" s="136" t="s">
        <v>1</v>
      </c>
      <c r="N187" s="137" t="s">
        <v>41</v>
      </c>
      <c r="O187" s="138">
        <v>0</v>
      </c>
      <c r="P187" s="138">
        <f>O187*H187</f>
        <v>0</v>
      </c>
      <c r="Q187" s="138">
        <v>0</v>
      </c>
      <c r="R187" s="138">
        <f>Q187*H187</f>
        <v>0</v>
      </c>
      <c r="S187" s="138">
        <v>0</v>
      </c>
      <c r="T187" s="139">
        <f>S187*H187</f>
        <v>0</v>
      </c>
      <c r="AR187" s="140" t="s">
        <v>311</v>
      </c>
      <c r="AT187" s="140" t="s">
        <v>136</v>
      </c>
      <c r="AU187" s="140" t="s">
        <v>86</v>
      </c>
      <c r="AY187" s="17" t="s">
        <v>134</v>
      </c>
      <c r="BE187" s="141">
        <f>IF(N187="základní",J187,0)</f>
        <v>9133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7" t="s">
        <v>84</v>
      </c>
      <c r="BK187" s="141">
        <f>ROUND(I187*H187,2)</f>
        <v>9133</v>
      </c>
      <c r="BL187" s="17" t="s">
        <v>311</v>
      </c>
      <c r="BM187" s="140" t="s">
        <v>397</v>
      </c>
    </row>
    <row r="188" spans="2:65" s="1" customFormat="1" ht="19.5">
      <c r="B188" s="29"/>
      <c r="D188" s="142" t="s">
        <v>143</v>
      </c>
      <c r="F188" s="143" t="s">
        <v>398</v>
      </c>
      <c r="L188" s="29"/>
      <c r="M188" s="144"/>
      <c r="T188" s="53"/>
      <c r="AT188" s="17" t="s">
        <v>143</v>
      </c>
      <c r="AU188" s="17" t="s">
        <v>86</v>
      </c>
    </row>
    <row r="189" spans="2:65" s="12" customFormat="1" ht="11.25">
      <c r="B189" s="145"/>
      <c r="D189" s="142" t="s">
        <v>145</v>
      </c>
      <c r="E189" s="146" t="s">
        <v>1</v>
      </c>
      <c r="F189" s="147" t="s">
        <v>373</v>
      </c>
      <c r="H189" s="148">
        <v>100</v>
      </c>
      <c r="L189" s="145"/>
      <c r="M189" s="149"/>
      <c r="T189" s="150"/>
      <c r="AT189" s="146" t="s">
        <v>145</v>
      </c>
      <c r="AU189" s="146" t="s">
        <v>86</v>
      </c>
      <c r="AV189" s="12" t="s">
        <v>86</v>
      </c>
      <c r="AW189" s="12" t="s">
        <v>33</v>
      </c>
      <c r="AX189" s="12" t="s">
        <v>76</v>
      </c>
      <c r="AY189" s="146" t="s">
        <v>134</v>
      </c>
    </row>
    <row r="190" spans="2:65" s="13" customFormat="1" ht="11.25">
      <c r="B190" s="151"/>
      <c r="D190" s="142" t="s">
        <v>145</v>
      </c>
      <c r="E190" s="152" t="s">
        <v>1</v>
      </c>
      <c r="F190" s="153" t="s">
        <v>147</v>
      </c>
      <c r="H190" s="154">
        <v>100</v>
      </c>
      <c r="L190" s="151"/>
      <c r="M190" s="155"/>
      <c r="T190" s="156"/>
      <c r="AT190" s="152" t="s">
        <v>145</v>
      </c>
      <c r="AU190" s="152" t="s">
        <v>86</v>
      </c>
      <c r="AV190" s="13" t="s">
        <v>141</v>
      </c>
      <c r="AW190" s="13" t="s">
        <v>33</v>
      </c>
      <c r="AX190" s="13" t="s">
        <v>84</v>
      </c>
      <c r="AY190" s="152" t="s">
        <v>134</v>
      </c>
    </row>
    <row r="191" spans="2:65" s="1" customFormat="1" ht="16.5" customHeight="1">
      <c r="B191" s="128"/>
      <c r="C191" s="159" t="s">
        <v>399</v>
      </c>
      <c r="D191" s="160" t="s">
        <v>164</v>
      </c>
      <c r="E191" s="161" t="s">
        <v>400</v>
      </c>
      <c r="F191" s="162" t="s">
        <v>401</v>
      </c>
      <c r="G191" s="163" t="s">
        <v>201</v>
      </c>
      <c r="H191" s="164">
        <v>22.68</v>
      </c>
      <c r="I191" s="165">
        <v>537</v>
      </c>
      <c r="J191" s="165">
        <f>ROUND(I191*H191,2)</f>
        <v>12179.16</v>
      </c>
      <c r="K191" s="162" t="s">
        <v>202</v>
      </c>
      <c r="L191" s="166"/>
      <c r="M191" s="167" t="s">
        <v>1</v>
      </c>
      <c r="N191" s="168" t="s">
        <v>41</v>
      </c>
      <c r="O191" s="138">
        <v>0</v>
      </c>
      <c r="P191" s="138">
        <f>O191*H191</f>
        <v>0</v>
      </c>
      <c r="Q191" s="138">
        <v>1</v>
      </c>
      <c r="R191" s="138">
        <f>Q191*H191</f>
        <v>22.68</v>
      </c>
      <c r="S191" s="138">
        <v>0</v>
      </c>
      <c r="T191" s="139">
        <f>S191*H191</f>
        <v>0</v>
      </c>
      <c r="AR191" s="140" t="s">
        <v>377</v>
      </c>
      <c r="AT191" s="140" t="s">
        <v>164</v>
      </c>
      <c r="AU191" s="140" t="s">
        <v>86</v>
      </c>
      <c r="AY191" s="17" t="s">
        <v>134</v>
      </c>
      <c r="BE191" s="141">
        <f>IF(N191="základní",J191,0)</f>
        <v>12179.16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7" t="s">
        <v>84</v>
      </c>
      <c r="BK191" s="141">
        <f>ROUND(I191*H191,2)</f>
        <v>12179.16</v>
      </c>
      <c r="BL191" s="17" t="s">
        <v>311</v>
      </c>
      <c r="BM191" s="140" t="s">
        <v>402</v>
      </c>
    </row>
    <row r="192" spans="2:65" s="1" customFormat="1" ht="11.25">
      <c r="B192" s="29"/>
      <c r="D192" s="142" t="s">
        <v>143</v>
      </c>
      <c r="F192" s="143" t="s">
        <v>401</v>
      </c>
      <c r="L192" s="29"/>
      <c r="M192" s="144"/>
      <c r="T192" s="53"/>
      <c r="AT192" s="17" t="s">
        <v>143</v>
      </c>
      <c r="AU192" s="17" t="s">
        <v>86</v>
      </c>
    </row>
    <row r="193" spans="2:65" s="12" customFormat="1" ht="11.25">
      <c r="B193" s="145"/>
      <c r="D193" s="142" t="s">
        <v>145</v>
      </c>
      <c r="E193" s="146" t="s">
        <v>1</v>
      </c>
      <c r="F193" s="147" t="s">
        <v>403</v>
      </c>
      <c r="H193" s="148">
        <v>21.6</v>
      </c>
      <c r="L193" s="145"/>
      <c r="M193" s="149"/>
      <c r="T193" s="150"/>
      <c r="AT193" s="146" t="s">
        <v>145</v>
      </c>
      <c r="AU193" s="146" t="s">
        <v>86</v>
      </c>
      <c r="AV193" s="12" t="s">
        <v>86</v>
      </c>
      <c r="AW193" s="12" t="s">
        <v>33</v>
      </c>
      <c r="AX193" s="12" t="s">
        <v>84</v>
      </c>
      <c r="AY193" s="146" t="s">
        <v>134</v>
      </c>
    </row>
    <row r="194" spans="2:65" s="12" customFormat="1" ht="11.25">
      <c r="B194" s="145"/>
      <c r="D194" s="142" t="s">
        <v>145</v>
      </c>
      <c r="F194" s="147" t="s">
        <v>404</v>
      </c>
      <c r="H194" s="148">
        <v>22.68</v>
      </c>
      <c r="L194" s="145"/>
      <c r="M194" s="149"/>
      <c r="T194" s="150"/>
      <c r="AT194" s="146" t="s">
        <v>145</v>
      </c>
      <c r="AU194" s="146" t="s">
        <v>86</v>
      </c>
      <c r="AV194" s="12" t="s">
        <v>86</v>
      </c>
      <c r="AW194" s="12" t="s">
        <v>3</v>
      </c>
      <c r="AX194" s="12" t="s">
        <v>84</v>
      </c>
      <c r="AY194" s="146" t="s">
        <v>134</v>
      </c>
    </row>
    <row r="195" spans="2:65" s="1" customFormat="1" ht="33" customHeight="1">
      <c r="B195" s="128"/>
      <c r="C195" s="129" t="s">
        <v>405</v>
      </c>
      <c r="D195" s="157" t="s">
        <v>136</v>
      </c>
      <c r="E195" s="131" t="s">
        <v>406</v>
      </c>
      <c r="F195" s="132" t="s">
        <v>407</v>
      </c>
      <c r="G195" s="133" t="s">
        <v>167</v>
      </c>
      <c r="H195" s="134">
        <v>32</v>
      </c>
      <c r="I195" s="135">
        <v>135</v>
      </c>
      <c r="J195" s="135">
        <f>ROUND(I195*H195,2)</f>
        <v>4320</v>
      </c>
      <c r="K195" s="132" t="s">
        <v>202</v>
      </c>
      <c r="L195" s="29"/>
      <c r="M195" s="136" t="s">
        <v>1</v>
      </c>
      <c r="N195" s="137" t="s">
        <v>41</v>
      </c>
      <c r="O195" s="138">
        <v>0.32600000000000001</v>
      </c>
      <c r="P195" s="138">
        <f>O195*H195</f>
        <v>10.432</v>
      </c>
      <c r="Q195" s="138">
        <v>0</v>
      </c>
      <c r="R195" s="138">
        <f>Q195*H195</f>
        <v>0</v>
      </c>
      <c r="S195" s="138">
        <v>0</v>
      </c>
      <c r="T195" s="139">
        <f>S195*H195</f>
        <v>0</v>
      </c>
      <c r="AR195" s="140" t="s">
        <v>311</v>
      </c>
      <c r="AT195" s="140" t="s">
        <v>136</v>
      </c>
      <c r="AU195" s="140" t="s">
        <v>86</v>
      </c>
      <c r="AY195" s="17" t="s">
        <v>134</v>
      </c>
      <c r="BE195" s="141">
        <f>IF(N195="základní",J195,0)</f>
        <v>4320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7" t="s">
        <v>84</v>
      </c>
      <c r="BK195" s="141">
        <f>ROUND(I195*H195,2)</f>
        <v>4320</v>
      </c>
      <c r="BL195" s="17" t="s">
        <v>311</v>
      </c>
      <c r="BM195" s="140" t="s">
        <v>408</v>
      </c>
    </row>
    <row r="196" spans="2:65" s="1" customFormat="1" ht="29.25">
      <c r="B196" s="29"/>
      <c r="D196" s="142" t="s">
        <v>143</v>
      </c>
      <c r="F196" s="143" t="s">
        <v>409</v>
      </c>
      <c r="L196" s="29"/>
      <c r="M196" s="144"/>
      <c r="T196" s="53"/>
      <c r="AT196" s="17" t="s">
        <v>143</v>
      </c>
      <c r="AU196" s="17" t="s">
        <v>86</v>
      </c>
    </row>
    <row r="197" spans="2:65" s="1" customFormat="1" ht="11.25">
      <c r="B197" s="29"/>
      <c r="D197" s="170" t="s">
        <v>205</v>
      </c>
      <c r="F197" s="171" t="s">
        <v>410</v>
      </c>
      <c r="L197" s="29"/>
      <c r="M197" s="144"/>
      <c r="T197" s="53"/>
      <c r="AT197" s="17" t="s">
        <v>205</v>
      </c>
      <c r="AU197" s="17" t="s">
        <v>86</v>
      </c>
    </row>
    <row r="198" spans="2:65" s="12" customFormat="1" ht="11.25">
      <c r="B198" s="145"/>
      <c r="D198" s="142" t="s">
        <v>145</v>
      </c>
      <c r="E198" s="146" t="s">
        <v>1</v>
      </c>
      <c r="F198" s="147" t="s">
        <v>411</v>
      </c>
      <c r="H198" s="148">
        <v>32</v>
      </c>
      <c r="L198" s="145"/>
      <c r="M198" s="149"/>
      <c r="T198" s="150"/>
      <c r="AT198" s="146" t="s">
        <v>145</v>
      </c>
      <c r="AU198" s="146" t="s">
        <v>86</v>
      </c>
      <c r="AV198" s="12" t="s">
        <v>86</v>
      </c>
      <c r="AW198" s="12" t="s">
        <v>33</v>
      </c>
      <c r="AX198" s="12" t="s">
        <v>84</v>
      </c>
      <c r="AY198" s="146" t="s">
        <v>134</v>
      </c>
    </row>
    <row r="199" spans="2:65" s="1" customFormat="1" ht="24.2" customHeight="1">
      <c r="B199" s="128"/>
      <c r="C199" s="159" t="s">
        <v>183</v>
      </c>
      <c r="D199" s="160" t="s">
        <v>164</v>
      </c>
      <c r="E199" s="161" t="s">
        <v>412</v>
      </c>
      <c r="F199" s="162" t="s">
        <v>413</v>
      </c>
      <c r="G199" s="163" t="s">
        <v>167</v>
      </c>
      <c r="H199" s="164">
        <v>32</v>
      </c>
      <c r="I199" s="165">
        <v>459</v>
      </c>
      <c r="J199" s="165">
        <f>ROUND(I199*H199,2)</f>
        <v>14688</v>
      </c>
      <c r="K199" s="162" t="s">
        <v>202</v>
      </c>
      <c r="L199" s="166"/>
      <c r="M199" s="167" t="s">
        <v>1</v>
      </c>
      <c r="N199" s="168" t="s">
        <v>41</v>
      </c>
      <c r="O199" s="138">
        <v>0</v>
      </c>
      <c r="P199" s="138">
        <f>O199*H199</f>
        <v>0</v>
      </c>
      <c r="Q199" s="138">
        <v>9.7000000000000003E-2</v>
      </c>
      <c r="R199" s="138">
        <f>Q199*H199</f>
        <v>3.1040000000000001</v>
      </c>
      <c r="S199" s="138">
        <v>0</v>
      </c>
      <c r="T199" s="139">
        <f>S199*H199</f>
        <v>0</v>
      </c>
      <c r="AR199" s="140" t="s">
        <v>414</v>
      </c>
      <c r="AT199" s="140" t="s">
        <v>164</v>
      </c>
      <c r="AU199" s="140" t="s">
        <v>86</v>
      </c>
      <c r="AY199" s="17" t="s">
        <v>134</v>
      </c>
      <c r="BE199" s="141">
        <f>IF(N199="základní",J199,0)</f>
        <v>14688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7" t="s">
        <v>84</v>
      </c>
      <c r="BK199" s="141">
        <f>ROUND(I199*H199,2)</f>
        <v>14688</v>
      </c>
      <c r="BL199" s="17" t="s">
        <v>414</v>
      </c>
      <c r="BM199" s="140" t="s">
        <v>415</v>
      </c>
    </row>
    <row r="200" spans="2:65" s="1" customFormat="1" ht="19.5">
      <c r="B200" s="29"/>
      <c r="D200" s="142" t="s">
        <v>143</v>
      </c>
      <c r="F200" s="143" t="s">
        <v>413</v>
      </c>
      <c r="L200" s="29"/>
      <c r="M200" s="144"/>
      <c r="T200" s="53"/>
      <c r="AT200" s="17" t="s">
        <v>143</v>
      </c>
      <c r="AU200" s="17" t="s">
        <v>86</v>
      </c>
    </row>
    <row r="201" spans="2:65" s="1" customFormat="1" ht="21.75" customHeight="1">
      <c r="B201" s="128"/>
      <c r="C201" s="159" t="s">
        <v>195</v>
      </c>
      <c r="D201" s="160" t="s">
        <v>164</v>
      </c>
      <c r="E201" s="161" t="s">
        <v>416</v>
      </c>
      <c r="F201" s="162" t="s">
        <v>417</v>
      </c>
      <c r="G201" s="163" t="s">
        <v>279</v>
      </c>
      <c r="H201" s="164">
        <v>64</v>
      </c>
      <c r="I201" s="165">
        <v>73.2</v>
      </c>
      <c r="J201" s="165">
        <f>ROUND(I201*H201,2)</f>
        <v>4684.8</v>
      </c>
      <c r="K201" s="162" t="s">
        <v>202</v>
      </c>
      <c r="L201" s="166"/>
      <c r="M201" s="167" t="s">
        <v>1</v>
      </c>
      <c r="N201" s="168" t="s">
        <v>41</v>
      </c>
      <c r="O201" s="138">
        <v>0</v>
      </c>
      <c r="P201" s="138">
        <f>O201*H201</f>
        <v>0</v>
      </c>
      <c r="Q201" s="138">
        <v>1.6E-2</v>
      </c>
      <c r="R201" s="138">
        <f>Q201*H201</f>
        <v>1.024</v>
      </c>
      <c r="S201" s="138">
        <v>0</v>
      </c>
      <c r="T201" s="139">
        <f>S201*H201</f>
        <v>0</v>
      </c>
      <c r="AR201" s="140" t="s">
        <v>414</v>
      </c>
      <c r="AT201" s="140" t="s">
        <v>164</v>
      </c>
      <c r="AU201" s="140" t="s">
        <v>86</v>
      </c>
      <c r="AY201" s="17" t="s">
        <v>134</v>
      </c>
      <c r="BE201" s="141">
        <f>IF(N201="základní",J201,0)</f>
        <v>4684.8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7" t="s">
        <v>84</v>
      </c>
      <c r="BK201" s="141">
        <f>ROUND(I201*H201,2)</f>
        <v>4684.8</v>
      </c>
      <c r="BL201" s="17" t="s">
        <v>414</v>
      </c>
      <c r="BM201" s="140" t="s">
        <v>418</v>
      </c>
    </row>
    <row r="202" spans="2:65" s="1" customFormat="1" ht="11.25">
      <c r="B202" s="29"/>
      <c r="D202" s="142" t="s">
        <v>143</v>
      </c>
      <c r="F202" s="143" t="s">
        <v>417</v>
      </c>
      <c r="L202" s="29"/>
      <c r="M202" s="144"/>
      <c r="T202" s="53"/>
      <c r="AT202" s="17" t="s">
        <v>143</v>
      </c>
      <c r="AU202" s="17" t="s">
        <v>86</v>
      </c>
    </row>
    <row r="203" spans="2:65" s="12" customFormat="1" ht="11.25">
      <c r="B203" s="145"/>
      <c r="D203" s="142" t="s">
        <v>145</v>
      </c>
      <c r="F203" s="147" t="s">
        <v>419</v>
      </c>
      <c r="H203" s="148">
        <v>64</v>
      </c>
      <c r="L203" s="145"/>
      <c r="M203" s="149"/>
      <c r="T203" s="150"/>
      <c r="AT203" s="146" t="s">
        <v>145</v>
      </c>
      <c r="AU203" s="146" t="s">
        <v>86</v>
      </c>
      <c r="AV203" s="12" t="s">
        <v>86</v>
      </c>
      <c r="AW203" s="12" t="s">
        <v>3</v>
      </c>
      <c r="AX203" s="12" t="s">
        <v>84</v>
      </c>
      <c r="AY203" s="146" t="s">
        <v>134</v>
      </c>
    </row>
    <row r="204" spans="2:65" s="1" customFormat="1" ht="24.2" customHeight="1">
      <c r="B204" s="128"/>
      <c r="C204" s="129" t="s">
        <v>7</v>
      </c>
      <c r="D204" s="157" t="s">
        <v>136</v>
      </c>
      <c r="E204" s="131" t="s">
        <v>420</v>
      </c>
      <c r="F204" s="132" t="s">
        <v>421</v>
      </c>
      <c r="G204" s="133" t="s">
        <v>201</v>
      </c>
      <c r="H204" s="134">
        <v>26.808</v>
      </c>
      <c r="I204" s="135">
        <v>269</v>
      </c>
      <c r="J204" s="135">
        <f>ROUND(I204*H204,2)</f>
        <v>7211.35</v>
      </c>
      <c r="K204" s="132" t="s">
        <v>257</v>
      </c>
      <c r="L204" s="29"/>
      <c r="M204" s="136" t="s">
        <v>1</v>
      </c>
      <c r="N204" s="137" t="s">
        <v>41</v>
      </c>
      <c r="O204" s="138">
        <v>0.42399999999999999</v>
      </c>
      <c r="P204" s="138">
        <f>O204*H204</f>
        <v>11.366591999999999</v>
      </c>
      <c r="Q204" s="138">
        <v>0</v>
      </c>
      <c r="R204" s="138">
        <f>Q204*H204</f>
        <v>0</v>
      </c>
      <c r="S204" s="138">
        <v>0</v>
      </c>
      <c r="T204" s="139">
        <f>S204*H204</f>
        <v>0</v>
      </c>
      <c r="AR204" s="140" t="s">
        <v>311</v>
      </c>
      <c r="AT204" s="140" t="s">
        <v>136</v>
      </c>
      <c r="AU204" s="140" t="s">
        <v>86</v>
      </c>
      <c r="AY204" s="17" t="s">
        <v>134</v>
      </c>
      <c r="BE204" s="141">
        <f>IF(N204="základní",J204,0)</f>
        <v>7211.35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7" t="s">
        <v>84</v>
      </c>
      <c r="BK204" s="141">
        <f>ROUND(I204*H204,2)</f>
        <v>7211.35</v>
      </c>
      <c r="BL204" s="17" t="s">
        <v>311</v>
      </c>
      <c r="BM204" s="140" t="s">
        <v>422</v>
      </c>
    </row>
    <row r="205" spans="2:65" s="1" customFormat="1" ht="19.5">
      <c r="B205" s="29"/>
      <c r="D205" s="142" t="s">
        <v>143</v>
      </c>
      <c r="F205" s="143" t="s">
        <v>423</v>
      </c>
      <c r="L205" s="29"/>
      <c r="M205" s="144"/>
      <c r="T205" s="53"/>
      <c r="AT205" s="17" t="s">
        <v>143</v>
      </c>
      <c r="AU205" s="17" t="s">
        <v>86</v>
      </c>
    </row>
    <row r="206" spans="2:65" s="1" customFormat="1" ht="11.25">
      <c r="B206" s="29"/>
      <c r="D206" s="170" t="s">
        <v>205</v>
      </c>
      <c r="F206" s="171" t="s">
        <v>424</v>
      </c>
      <c r="L206" s="29"/>
      <c r="M206" s="144"/>
      <c r="T206" s="53"/>
      <c r="AT206" s="17" t="s">
        <v>205</v>
      </c>
      <c r="AU206" s="17" t="s">
        <v>86</v>
      </c>
    </row>
    <row r="207" spans="2:65" s="1" customFormat="1" ht="24.2" customHeight="1">
      <c r="B207" s="128"/>
      <c r="C207" s="129" t="s">
        <v>425</v>
      </c>
      <c r="D207" s="157" t="s">
        <v>136</v>
      </c>
      <c r="E207" s="131" t="s">
        <v>426</v>
      </c>
      <c r="F207" s="132" t="s">
        <v>427</v>
      </c>
      <c r="G207" s="133" t="s">
        <v>201</v>
      </c>
      <c r="H207" s="134">
        <v>402.12</v>
      </c>
      <c r="I207" s="135">
        <v>12.2</v>
      </c>
      <c r="J207" s="135">
        <f>ROUND(I207*H207,2)</f>
        <v>4905.8599999999997</v>
      </c>
      <c r="K207" s="132" t="s">
        <v>257</v>
      </c>
      <c r="L207" s="29"/>
      <c r="M207" s="136" t="s">
        <v>1</v>
      </c>
      <c r="N207" s="137" t="s">
        <v>41</v>
      </c>
      <c r="O207" s="138">
        <v>6.0000000000000001E-3</v>
      </c>
      <c r="P207" s="138">
        <f>O207*H207</f>
        <v>2.4127200000000002</v>
      </c>
      <c r="Q207" s="138">
        <v>0</v>
      </c>
      <c r="R207" s="138">
        <f>Q207*H207</f>
        <v>0</v>
      </c>
      <c r="S207" s="138">
        <v>0</v>
      </c>
      <c r="T207" s="139">
        <f>S207*H207</f>
        <v>0</v>
      </c>
      <c r="AR207" s="140" t="s">
        <v>311</v>
      </c>
      <c r="AT207" s="140" t="s">
        <v>136</v>
      </c>
      <c r="AU207" s="140" t="s">
        <v>86</v>
      </c>
      <c r="AY207" s="17" t="s">
        <v>134</v>
      </c>
      <c r="BE207" s="141">
        <f>IF(N207="základní",J207,0)</f>
        <v>4905.8599999999997</v>
      </c>
      <c r="BF207" s="141">
        <f>IF(N207="snížená",J207,0)</f>
        <v>0</v>
      </c>
      <c r="BG207" s="141">
        <f>IF(N207="zákl. přenesená",J207,0)</f>
        <v>0</v>
      </c>
      <c r="BH207" s="141">
        <f>IF(N207="sníž. přenesená",J207,0)</f>
        <v>0</v>
      </c>
      <c r="BI207" s="141">
        <f>IF(N207="nulová",J207,0)</f>
        <v>0</v>
      </c>
      <c r="BJ207" s="17" t="s">
        <v>84</v>
      </c>
      <c r="BK207" s="141">
        <f>ROUND(I207*H207,2)</f>
        <v>4905.8599999999997</v>
      </c>
      <c r="BL207" s="17" t="s">
        <v>311</v>
      </c>
      <c r="BM207" s="140" t="s">
        <v>428</v>
      </c>
    </row>
    <row r="208" spans="2:65" s="1" customFormat="1" ht="29.25">
      <c r="B208" s="29"/>
      <c r="D208" s="142" t="s">
        <v>143</v>
      </c>
      <c r="F208" s="143" t="s">
        <v>429</v>
      </c>
      <c r="L208" s="29"/>
      <c r="M208" s="144"/>
      <c r="T208" s="53"/>
      <c r="AT208" s="17" t="s">
        <v>143</v>
      </c>
      <c r="AU208" s="17" t="s">
        <v>86</v>
      </c>
    </row>
    <row r="209" spans="2:65" s="1" customFormat="1" ht="11.25">
      <c r="B209" s="29"/>
      <c r="D209" s="170" t="s">
        <v>205</v>
      </c>
      <c r="F209" s="171" t="s">
        <v>430</v>
      </c>
      <c r="L209" s="29"/>
      <c r="M209" s="144"/>
      <c r="T209" s="53"/>
      <c r="AT209" s="17" t="s">
        <v>205</v>
      </c>
      <c r="AU209" s="17" t="s">
        <v>86</v>
      </c>
    </row>
    <row r="210" spans="2:65" s="12" customFormat="1" ht="11.25">
      <c r="B210" s="145"/>
      <c r="D210" s="142" t="s">
        <v>145</v>
      </c>
      <c r="F210" s="147" t="s">
        <v>431</v>
      </c>
      <c r="H210" s="148">
        <v>402.12</v>
      </c>
      <c r="L210" s="145"/>
      <c r="M210" s="149"/>
      <c r="T210" s="150"/>
      <c r="AT210" s="146" t="s">
        <v>145</v>
      </c>
      <c r="AU210" s="146" t="s">
        <v>86</v>
      </c>
      <c r="AV210" s="12" t="s">
        <v>86</v>
      </c>
      <c r="AW210" s="12" t="s">
        <v>3</v>
      </c>
      <c r="AX210" s="12" t="s">
        <v>84</v>
      </c>
      <c r="AY210" s="146" t="s">
        <v>134</v>
      </c>
    </row>
    <row r="211" spans="2:65" s="11" customFormat="1" ht="25.9" customHeight="1">
      <c r="B211" s="117"/>
      <c r="D211" s="118" t="s">
        <v>75</v>
      </c>
      <c r="E211" s="119" t="s">
        <v>432</v>
      </c>
      <c r="F211" s="119" t="s">
        <v>433</v>
      </c>
      <c r="J211" s="120">
        <f>BK211</f>
        <v>9200</v>
      </c>
      <c r="L211" s="117"/>
      <c r="M211" s="121"/>
      <c r="P211" s="122">
        <f>P212</f>
        <v>0</v>
      </c>
      <c r="R211" s="122">
        <f>R212</f>
        <v>0</v>
      </c>
      <c r="T211" s="123">
        <f>T212</f>
        <v>0</v>
      </c>
      <c r="AR211" s="118" t="s">
        <v>154</v>
      </c>
      <c r="AT211" s="124" t="s">
        <v>75</v>
      </c>
      <c r="AU211" s="124" t="s">
        <v>76</v>
      </c>
      <c r="AY211" s="118" t="s">
        <v>134</v>
      </c>
      <c r="BK211" s="125">
        <f>BK212</f>
        <v>9200</v>
      </c>
    </row>
    <row r="212" spans="2:65" s="11" customFormat="1" ht="22.9" customHeight="1">
      <c r="B212" s="117"/>
      <c r="D212" s="118" t="s">
        <v>75</v>
      </c>
      <c r="E212" s="126" t="s">
        <v>434</v>
      </c>
      <c r="F212" s="126" t="s">
        <v>435</v>
      </c>
      <c r="J212" s="127">
        <f>BK212</f>
        <v>9200</v>
      </c>
      <c r="L212" s="117"/>
      <c r="M212" s="121"/>
      <c r="P212" s="122">
        <f>SUM(P213:P215)</f>
        <v>0</v>
      </c>
      <c r="R212" s="122">
        <f>SUM(R213:R215)</f>
        <v>0</v>
      </c>
      <c r="T212" s="123">
        <f>SUM(T213:T215)</f>
        <v>0</v>
      </c>
      <c r="AR212" s="118" t="s">
        <v>154</v>
      </c>
      <c r="AT212" s="124" t="s">
        <v>75</v>
      </c>
      <c r="AU212" s="124" t="s">
        <v>84</v>
      </c>
      <c r="AY212" s="118" t="s">
        <v>134</v>
      </c>
      <c r="BK212" s="125">
        <f>SUM(BK213:BK215)</f>
        <v>9200</v>
      </c>
    </row>
    <row r="213" spans="2:65" s="1" customFormat="1" ht="16.5" customHeight="1">
      <c r="B213" s="128"/>
      <c r="C213" s="129" t="s">
        <v>436</v>
      </c>
      <c r="D213" s="129" t="s">
        <v>136</v>
      </c>
      <c r="E213" s="131" t="s">
        <v>156</v>
      </c>
      <c r="F213" s="132" t="s">
        <v>437</v>
      </c>
      <c r="G213" s="133" t="s">
        <v>438</v>
      </c>
      <c r="H213" s="134">
        <v>1</v>
      </c>
      <c r="I213" s="135">
        <v>9200</v>
      </c>
      <c r="J213" s="135">
        <f>ROUND(I213*H213,2)</f>
        <v>9200</v>
      </c>
      <c r="K213" s="132" t="s">
        <v>140</v>
      </c>
      <c r="L213" s="29"/>
      <c r="M213" s="136" t="s">
        <v>1</v>
      </c>
      <c r="N213" s="137" t="s">
        <v>41</v>
      </c>
      <c r="O213" s="138">
        <v>0</v>
      </c>
      <c r="P213" s="138">
        <f>O213*H213</f>
        <v>0</v>
      </c>
      <c r="Q213" s="138">
        <v>0</v>
      </c>
      <c r="R213" s="138">
        <f>Q213*H213</f>
        <v>0</v>
      </c>
      <c r="S213" s="138">
        <v>0</v>
      </c>
      <c r="T213" s="139">
        <f>S213*H213</f>
        <v>0</v>
      </c>
      <c r="AR213" s="140" t="s">
        <v>141</v>
      </c>
      <c r="AT213" s="140" t="s">
        <v>136</v>
      </c>
      <c r="AU213" s="140" t="s">
        <v>86</v>
      </c>
      <c r="AY213" s="17" t="s">
        <v>134</v>
      </c>
      <c r="BE213" s="141">
        <f>IF(N213="základní",J213,0)</f>
        <v>9200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7" t="s">
        <v>84</v>
      </c>
      <c r="BK213" s="141">
        <f>ROUND(I213*H213,2)</f>
        <v>9200</v>
      </c>
      <c r="BL213" s="17" t="s">
        <v>141</v>
      </c>
      <c r="BM213" s="140" t="s">
        <v>439</v>
      </c>
    </row>
    <row r="214" spans="2:65" s="1" customFormat="1" ht="78">
      <c r="B214" s="29"/>
      <c r="D214" s="142" t="s">
        <v>143</v>
      </c>
      <c r="F214" s="143" t="s">
        <v>440</v>
      </c>
      <c r="L214" s="29"/>
      <c r="M214" s="144"/>
      <c r="T214" s="53"/>
      <c r="AT214" s="17" t="s">
        <v>143</v>
      </c>
      <c r="AU214" s="17" t="s">
        <v>86</v>
      </c>
    </row>
    <row r="215" spans="2:65" s="12" customFormat="1" ht="11.25">
      <c r="B215" s="145"/>
      <c r="D215" s="142" t="s">
        <v>145</v>
      </c>
      <c r="E215" s="146" t="s">
        <v>1</v>
      </c>
      <c r="F215" s="147" t="s">
        <v>84</v>
      </c>
      <c r="H215" s="148">
        <v>1</v>
      </c>
      <c r="L215" s="145"/>
      <c r="M215" s="182"/>
      <c r="N215" s="183"/>
      <c r="O215" s="183"/>
      <c r="P215" s="183"/>
      <c r="Q215" s="183"/>
      <c r="R215" s="183"/>
      <c r="S215" s="183"/>
      <c r="T215" s="184"/>
      <c r="AT215" s="146" t="s">
        <v>145</v>
      </c>
      <c r="AU215" s="146" t="s">
        <v>86</v>
      </c>
      <c r="AV215" s="12" t="s">
        <v>86</v>
      </c>
      <c r="AW215" s="12" t="s">
        <v>33</v>
      </c>
      <c r="AX215" s="12" t="s">
        <v>84</v>
      </c>
      <c r="AY215" s="146" t="s">
        <v>134</v>
      </c>
    </row>
    <row r="216" spans="2:65" s="1" customFormat="1" ht="6.95" customHeight="1">
      <c r="B216" s="41"/>
      <c r="C216" s="42"/>
      <c r="D216" s="42"/>
      <c r="E216" s="42"/>
      <c r="F216" s="42"/>
      <c r="G216" s="42"/>
      <c r="H216" s="42"/>
      <c r="I216" s="42"/>
      <c r="J216" s="42"/>
      <c r="K216" s="42"/>
      <c r="L216" s="29"/>
    </row>
  </sheetData>
  <autoFilter ref="C124:K215" xr:uid="{00000000-0009-0000-0000-000004000000}"/>
  <mergeCells count="8">
    <mergeCell ref="E115:H115"/>
    <mergeCell ref="E117:H117"/>
    <mergeCell ref="L2:V2"/>
    <mergeCell ref="E7:H7"/>
    <mergeCell ref="E9:H9"/>
    <mergeCell ref="E27:H27"/>
    <mergeCell ref="E85:H85"/>
    <mergeCell ref="E87:H87"/>
  </mergeCells>
  <hyperlinks>
    <hyperlink ref="F133" r:id="rId1" xr:uid="{00000000-0004-0000-0400-000000000000}"/>
    <hyperlink ref="F170" r:id="rId2" xr:uid="{00000000-0004-0000-0400-000001000000}"/>
    <hyperlink ref="F183" r:id="rId3" xr:uid="{00000000-0004-0000-0400-000002000000}"/>
    <hyperlink ref="F197" r:id="rId4" xr:uid="{00000000-0004-0000-0400-000003000000}"/>
    <hyperlink ref="F206" r:id="rId5" xr:uid="{00000000-0004-0000-0400-000004000000}"/>
    <hyperlink ref="F209" r:id="rId6" xr:uid="{00000000-0004-0000-04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BM18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227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98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>
      <c r="B4" s="20"/>
      <c r="D4" s="21" t="s">
        <v>105</v>
      </c>
      <c r="L4" s="20"/>
      <c r="M4" s="85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228" t="str">
        <f>'Rekapitulace stavby'!K6</f>
        <v>Humpolec - ZL</v>
      </c>
      <c r="F7" s="229"/>
      <c r="G7" s="229"/>
      <c r="H7" s="229"/>
      <c r="L7" s="20"/>
    </row>
    <row r="8" spans="2:46" s="1" customFormat="1" ht="12" customHeight="1">
      <c r="B8" s="29"/>
      <c r="D8" s="26" t="s">
        <v>106</v>
      </c>
      <c r="L8" s="29"/>
    </row>
    <row r="9" spans="2:46" s="1" customFormat="1" ht="16.5" customHeight="1">
      <c r="B9" s="29"/>
      <c r="E9" s="194" t="s">
        <v>441</v>
      </c>
      <c r="F9" s="230"/>
      <c r="G9" s="230"/>
      <c r="H9" s="230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6" t="s">
        <v>16</v>
      </c>
      <c r="F11" s="24" t="s">
        <v>1</v>
      </c>
      <c r="I11" s="26" t="s">
        <v>17</v>
      </c>
      <c r="J11" s="24" t="s">
        <v>1</v>
      </c>
      <c r="L11" s="29"/>
    </row>
    <row r="12" spans="2:46" s="1" customFormat="1" ht="12" customHeight="1">
      <c r="B12" s="29"/>
      <c r="D12" s="26" t="s">
        <v>18</v>
      </c>
      <c r="F12" s="24" t="s">
        <v>19</v>
      </c>
      <c r="I12" s="26" t="s">
        <v>20</v>
      </c>
      <c r="J12" s="49" t="str">
        <f>'Rekapitulace stavby'!AN8</f>
        <v>13. 6. 2024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6" t="s">
        <v>22</v>
      </c>
      <c r="I14" s="26" t="s">
        <v>23</v>
      </c>
      <c r="J14" s="24" t="s">
        <v>24</v>
      </c>
      <c r="L14" s="29"/>
    </row>
    <row r="15" spans="2:46" s="1" customFormat="1" ht="18" customHeight="1">
      <c r="B15" s="29"/>
      <c r="E15" s="24" t="s">
        <v>25</v>
      </c>
      <c r="I15" s="26" t="s">
        <v>26</v>
      </c>
      <c r="J15" s="24" t="s">
        <v>27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6" t="s">
        <v>28</v>
      </c>
      <c r="I17" s="26" t="s">
        <v>23</v>
      </c>
      <c r="J17" s="24" t="s">
        <v>29</v>
      </c>
      <c r="L17" s="29"/>
    </row>
    <row r="18" spans="2:12" s="1" customFormat="1" ht="18" customHeight="1">
      <c r="B18" s="29"/>
      <c r="E18" s="24" t="s">
        <v>30</v>
      </c>
      <c r="I18" s="26" t="s">
        <v>26</v>
      </c>
      <c r="J18" s="24" t="s">
        <v>31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6" t="s">
        <v>32</v>
      </c>
      <c r="I20" s="26" t="s">
        <v>23</v>
      </c>
      <c r="J20" s="24" t="str">
        <f>IF('Rekapitulace stavby'!AN16="","",'Rekapitulace stavby'!AN16)</f>
        <v/>
      </c>
      <c r="L20" s="29"/>
    </row>
    <row r="21" spans="2:12" s="1" customFormat="1" ht="18" customHeight="1">
      <c r="B21" s="29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6" t="s">
        <v>34</v>
      </c>
      <c r="I23" s="26" t="s">
        <v>23</v>
      </c>
      <c r="J23" s="24" t="str">
        <f>IF('Rekapitulace stavby'!AN19="","",'Rekapitulace stavby'!AN19)</f>
        <v/>
      </c>
      <c r="L23" s="29"/>
    </row>
    <row r="24" spans="2:12" s="1" customFormat="1" ht="18" customHeight="1">
      <c r="B24" s="29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6" t="s">
        <v>35</v>
      </c>
      <c r="L26" s="29"/>
    </row>
    <row r="27" spans="2:12" s="7" customFormat="1" ht="16.5" customHeight="1">
      <c r="B27" s="86"/>
      <c r="E27" s="216" t="s">
        <v>1</v>
      </c>
      <c r="F27" s="216"/>
      <c r="G27" s="216"/>
      <c r="H27" s="216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36</v>
      </c>
      <c r="J30" s="63">
        <f>ROUND(J121, 2)</f>
        <v>38186.54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customHeight="1">
      <c r="B33" s="29"/>
      <c r="D33" s="52" t="s">
        <v>40</v>
      </c>
      <c r="E33" s="26" t="s">
        <v>41</v>
      </c>
      <c r="F33" s="88">
        <f>ROUND((SUM(BE121:BE188)),  2)</f>
        <v>38186.54</v>
      </c>
      <c r="I33" s="89">
        <v>0.21</v>
      </c>
      <c r="J33" s="88">
        <f>ROUND(((SUM(BE121:BE188))*I33),  2)</f>
        <v>8019.17</v>
      </c>
      <c r="L33" s="29"/>
    </row>
    <row r="34" spans="2:12" s="1" customFormat="1" ht="14.45" customHeight="1">
      <c r="B34" s="29"/>
      <c r="E34" s="26" t="s">
        <v>42</v>
      </c>
      <c r="F34" s="88">
        <f>ROUND((SUM(BF121:BF188)),  2)</f>
        <v>0</v>
      </c>
      <c r="I34" s="89">
        <v>0.12</v>
      </c>
      <c r="J34" s="88">
        <f>ROUND(((SUM(BF121:BF188))*I34),  2)</f>
        <v>0</v>
      </c>
      <c r="L34" s="29"/>
    </row>
    <row r="35" spans="2:12" s="1" customFormat="1" ht="14.45" hidden="1" customHeight="1">
      <c r="B35" s="29"/>
      <c r="E35" s="26" t="s">
        <v>43</v>
      </c>
      <c r="F35" s="88">
        <f>ROUND((SUM(BG121:BG188)),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6" t="s">
        <v>44</v>
      </c>
      <c r="F36" s="88">
        <f>ROUND((SUM(BH121:BH188)),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6" t="s">
        <v>45</v>
      </c>
      <c r="F37" s="88">
        <f>ROUND((SUM(BI121:BI188)),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46</v>
      </c>
      <c r="E39" s="54"/>
      <c r="F39" s="54"/>
      <c r="G39" s="92" t="s">
        <v>47</v>
      </c>
      <c r="H39" s="93" t="s">
        <v>48</v>
      </c>
      <c r="I39" s="54"/>
      <c r="J39" s="94">
        <f>SUM(J30:J37)</f>
        <v>46205.71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29"/>
      <c r="D61" s="40" t="s">
        <v>51</v>
      </c>
      <c r="E61" s="31"/>
      <c r="F61" s="96" t="s">
        <v>52</v>
      </c>
      <c r="G61" s="40" t="s">
        <v>51</v>
      </c>
      <c r="H61" s="31"/>
      <c r="I61" s="31"/>
      <c r="J61" s="97" t="s">
        <v>52</v>
      </c>
      <c r="K61" s="31"/>
      <c r="L61" s="29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29"/>
      <c r="D76" s="40" t="s">
        <v>51</v>
      </c>
      <c r="E76" s="31"/>
      <c r="F76" s="96" t="s">
        <v>52</v>
      </c>
      <c r="G76" s="40" t="s">
        <v>51</v>
      </c>
      <c r="H76" s="31"/>
      <c r="I76" s="31"/>
      <c r="J76" s="97" t="s">
        <v>52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21" t="s">
        <v>108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6" t="s">
        <v>14</v>
      </c>
      <c r="L84" s="29"/>
    </row>
    <row r="85" spans="2:47" s="1" customFormat="1" ht="16.5" customHeight="1">
      <c r="B85" s="29"/>
      <c r="E85" s="228" t="str">
        <f>E7</f>
        <v>Humpolec - ZL</v>
      </c>
      <c r="F85" s="229"/>
      <c r="G85" s="229"/>
      <c r="H85" s="229"/>
      <c r="L85" s="29"/>
    </row>
    <row r="86" spans="2:47" s="1" customFormat="1" ht="12" customHeight="1">
      <c r="B86" s="29"/>
      <c r="C86" s="26" t="s">
        <v>106</v>
      </c>
      <c r="L86" s="29"/>
    </row>
    <row r="87" spans="2:47" s="1" customFormat="1" ht="16.5" customHeight="1">
      <c r="B87" s="29"/>
      <c r="E87" s="194" t="str">
        <f>E9</f>
        <v>ZL1.4 - Změnový list č.1.4 - vodoměrná šachta</v>
      </c>
      <c r="F87" s="230"/>
      <c r="G87" s="230"/>
      <c r="H87" s="230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6" t="s">
        <v>18</v>
      </c>
      <c r="F89" s="24" t="str">
        <f>F12</f>
        <v xml:space="preserve"> </v>
      </c>
      <c r="I89" s="26" t="s">
        <v>20</v>
      </c>
      <c r="J89" s="49" t="str">
        <f>IF(J12="","",J12)</f>
        <v>13. 6. 2024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6" t="s">
        <v>22</v>
      </c>
      <c r="F91" s="24" t="str">
        <f>E15</f>
        <v>Město Humpolec, Horní náměstí 300, 396 22 Humpolec</v>
      </c>
      <c r="I91" s="26" t="s">
        <v>32</v>
      </c>
      <c r="J91" s="27" t="str">
        <f>E21</f>
        <v xml:space="preserve"> </v>
      </c>
      <c r="L91" s="29"/>
    </row>
    <row r="92" spans="2:47" s="1" customFormat="1" ht="15.2" customHeight="1">
      <c r="B92" s="29"/>
      <c r="C92" s="26" t="s">
        <v>28</v>
      </c>
      <c r="F92" s="24" t="str">
        <f>IF(E18="","",E18)</f>
        <v>PKbau s.r.o.</v>
      </c>
      <c r="I92" s="26" t="s">
        <v>34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109</v>
      </c>
      <c r="D94" s="90"/>
      <c r="E94" s="90"/>
      <c r="F94" s="90"/>
      <c r="G94" s="90"/>
      <c r="H94" s="90"/>
      <c r="I94" s="90"/>
      <c r="J94" s="99" t="s">
        <v>110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111</v>
      </c>
      <c r="J96" s="63">
        <f>J121</f>
        <v>38186.540000000008</v>
      </c>
      <c r="L96" s="29"/>
      <c r="AU96" s="17" t="s">
        <v>112</v>
      </c>
    </row>
    <row r="97" spans="2:12" s="8" customFormat="1" ht="24.95" customHeight="1">
      <c r="B97" s="101"/>
      <c r="D97" s="102" t="s">
        <v>442</v>
      </c>
      <c r="E97" s="103"/>
      <c r="F97" s="103"/>
      <c r="G97" s="103"/>
      <c r="H97" s="103"/>
      <c r="I97" s="103"/>
      <c r="J97" s="104">
        <f>J122</f>
        <v>24781.730000000003</v>
      </c>
      <c r="L97" s="101"/>
    </row>
    <row r="98" spans="2:12" s="8" customFormat="1" ht="24.95" customHeight="1">
      <c r="B98" s="101"/>
      <c r="D98" s="102" t="s">
        <v>443</v>
      </c>
      <c r="E98" s="103"/>
      <c r="F98" s="103"/>
      <c r="G98" s="103"/>
      <c r="H98" s="103"/>
      <c r="I98" s="103"/>
      <c r="J98" s="104">
        <f>J161</f>
        <v>6765.36</v>
      </c>
      <c r="L98" s="101"/>
    </row>
    <row r="99" spans="2:12" s="8" customFormat="1" ht="24.95" customHeight="1">
      <c r="B99" s="101"/>
      <c r="D99" s="102" t="s">
        <v>444</v>
      </c>
      <c r="E99" s="103"/>
      <c r="F99" s="103"/>
      <c r="G99" s="103"/>
      <c r="H99" s="103"/>
      <c r="I99" s="103"/>
      <c r="J99" s="104">
        <f>J166</f>
        <v>235.24</v>
      </c>
      <c r="L99" s="101"/>
    </row>
    <row r="100" spans="2:12" s="8" customFormat="1" ht="24.95" customHeight="1">
      <c r="B100" s="101"/>
      <c r="D100" s="102" t="s">
        <v>113</v>
      </c>
      <c r="E100" s="103"/>
      <c r="F100" s="103"/>
      <c r="G100" s="103"/>
      <c r="H100" s="103"/>
      <c r="I100" s="103"/>
      <c r="J100" s="104">
        <f>J170</f>
        <v>6404.21</v>
      </c>
      <c r="L100" s="101"/>
    </row>
    <row r="101" spans="2:12" s="9" customFormat="1" ht="19.899999999999999" customHeight="1">
      <c r="B101" s="105"/>
      <c r="D101" s="106" t="s">
        <v>114</v>
      </c>
      <c r="E101" s="107"/>
      <c r="F101" s="107"/>
      <c r="G101" s="107"/>
      <c r="H101" s="107"/>
      <c r="I101" s="107"/>
      <c r="J101" s="108">
        <f>J171</f>
        <v>6404.21</v>
      </c>
      <c r="L101" s="105"/>
    </row>
    <row r="102" spans="2:12" s="1" customFormat="1" ht="21.75" customHeight="1">
      <c r="B102" s="29"/>
      <c r="L102" s="29"/>
    </row>
    <row r="103" spans="2:12" s="1" customFormat="1" ht="6.95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29"/>
    </row>
    <row r="107" spans="2:12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9"/>
    </row>
    <row r="108" spans="2:12" s="1" customFormat="1" ht="24.95" customHeight="1">
      <c r="B108" s="29"/>
      <c r="C108" s="21" t="s">
        <v>119</v>
      </c>
      <c r="L108" s="29"/>
    </row>
    <row r="109" spans="2:12" s="1" customFormat="1" ht="6.95" customHeight="1">
      <c r="B109" s="29"/>
      <c r="L109" s="29"/>
    </row>
    <row r="110" spans="2:12" s="1" customFormat="1" ht="12" customHeight="1">
      <c r="B110" s="29"/>
      <c r="C110" s="26" t="s">
        <v>14</v>
      </c>
      <c r="L110" s="29"/>
    </row>
    <row r="111" spans="2:12" s="1" customFormat="1" ht="16.5" customHeight="1">
      <c r="B111" s="29"/>
      <c r="E111" s="228" t="str">
        <f>E7</f>
        <v>Humpolec - ZL</v>
      </c>
      <c r="F111" s="229"/>
      <c r="G111" s="229"/>
      <c r="H111" s="229"/>
      <c r="L111" s="29"/>
    </row>
    <row r="112" spans="2:12" s="1" customFormat="1" ht="12" customHeight="1">
      <c r="B112" s="29"/>
      <c r="C112" s="26" t="s">
        <v>106</v>
      </c>
      <c r="L112" s="29"/>
    </row>
    <row r="113" spans="2:65" s="1" customFormat="1" ht="16.5" customHeight="1">
      <c r="B113" s="29"/>
      <c r="E113" s="194" t="str">
        <f>E9</f>
        <v>ZL1.4 - Změnový list č.1.4 - vodoměrná šachta</v>
      </c>
      <c r="F113" s="230"/>
      <c r="G113" s="230"/>
      <c r="H113" s="230"/>
      <c r="L113" s="29"/>
    </row>
    <row r="114" spans="2:65" s="1" customFormat="1" ht="6.95" customHeight="1">
      <c r="B114" s="29"/>
      <c r="L114" s="29"/>
    </row>
    <row r="115" spans="2:65" s="1" customFormat="1" ht="12" customHeight="1">
      <c r="B115" s="29"/>
      <c r="C115" s="26" t="s">
        <v>18</v>
      </c>
      <c r="F115" s="24" t="str">
        <f>F12</f>
        <v xml:space="preserve"> </v>
      </c>
      <c r="I115" s="26" t="s">
        <v>20</v>
      </c>
      <c r="J115" s="49" t="str">
        <f>IF(J12="","",J12)</f>
        <v>13. 6. 2024</v>
      </c>
      <c r="L115" s="29"/>
    </row>
    <row r="116" spans="2:65" s="1" customFormat="1" ht="6.95" customHeight="1">
      <c r="B116" s="29"/>
      <c r="L116" s="29"/>
    </row>
    <row r="117" spans="2:65" s="1" customFormat="1" ht="15.2" customHeight="1">
      <c r="B117" s="29"/>
      <c r="C117" s="26" t="s">
        <v>22</v>
      </c>
      <c r="F117" s="24" t="str">
        <f>E15</f>
        <v>Město Humpolec, Horní náměstí 300, 396 22 Humpolec</v>
      </c>
      <c r="I117" s="26" t="s">
        <v>32</v>
      </c>
      <c r="J117" s="27" t="str">
        <f>E21</f>
        <v xml:space="preserve"> </v>
      </c>
      <c r="L117" s="29"/>
    </row>
    <row r="118" spans="2:65" s="1" customFormat="1" ht="15.2" customHeight="1">
      <c r="B118" s="29"/>
      <c r="C118" s="26" t="s">
        <v>28</v>
      </c>
      <c r="F118" s="24" t="str">
        <f>IF(E18="","",E18)</f>
        <v>PKbau s.r.o.</v>
      </c>
      <c r="I118" s="26" t="s">
        <v>34</v>
      </c>
      <c r="J118" s="27" t="str">
        <f>E24</f>
        <v xml:space="preserve"> </v>
      </c>
      <c r="L118" s="29"/>
    </row>
    <row r="119" spans="2:65" s="1" customFormat="1" ht="10.35" customHeight="1">
      <c r="B119" s="29"/>
      <c r="L119" s="29"/>
    </row>
    <row r="120" spans="2:65" s="10" customFormat="1" ht="29.25" customHeight="1">
      <c r="B120" s="109"/>
      <c r="C120" s="110" t="s">
        <v>120</v>
      </c>
      <c r="D120" s="111" t="s">
        <v>61</v>
      </c>
      <c r="E120" s="111" t="s">
        <v>57</v>
      </c>
      <c r="F120" s="111" t="s">
        <v>58</v>
      </c>
      <c r="G120" s="111" t="s">
        <v>121</v>
      </c>
      <c r="H120" s="111" t="s">
        <v>122</v>
      </c>
      <c r="I120" s="111" t="s">
        <v>123</v>
      </c>
      <c r="J120" s="111" t="s">
        <v>110</v>
      </c>
      <c r="K120" s="112" t="s">
        <v>124</v>
      </c>
      <c r="L120" s="109"/>
      <c r="M120" s="56" t="s">
        <v>1</v>
      </c>
      <c r="N120" s="57" t="s">
        <v>40</v>
      </c>
      <c r="O120" s="57" t="s">
        <v>125</v>
      </c>
      <c r="P120" s="57" t="s">
        <v>126</v>
      </c>
      <c r="Q120" s="57" t="s">
        <v>127</v>
      </c>
      <c r="R120" s="57" t="s">
        <v>128</v>
      </c>
      <c r="S120" s="57" t="s">
        <v>129</v>
      </c>
      <c r="T120" s="58" t="s">
        <v>130</v>
      </c>
    </row>
    <row r="121" spans="2:65" s="1" customFormat="1" ht="22.9" customHeight="1">
      <c r="B121" s="29"/>
      <c r="C121" s="61" t="s">
        <v>131</v>
      </c>
      <c r="J121" s="113">
        <f>BK121</f>
        <v>38186.540000000008</v>
      </c>
      <c r="L121" s="29"/>
      <c r="M121" s="59"/>
      <c r="N121" s="50"/>
      <c r="O121" s="50"/>
      <c r="P121" s="114">
        <f>P122+P161+P166+P170</f>
        <v>0</v>
      </c>
      <c r="Q121" s="50"/>
      <c r="R121" s="114">
        <f>R122+R161+R166+R170</f>
        <v>6.5279278000000005</v>
      </c>
      <c r="S121" s="50"/>
      <c r="T121" s="115">
        <f>T122+T161+T166+T170</f>
        <v>0</v>
      </c>
      <c r="AT121" s="17" t="s">
        <v>75</v>
      </c>
      <c r="AU121" s="17" t="s">
        <v>112</v>
      </c>
      <c r="BK121" s="116">
        <f>BK122+BK161+BK166+BK170</f>
        <v>38186.540000000008</v>
      </c>
    </row>
    <row r="122" spans="2:65" s="11" customFormat="1" ht="25.9" customHeight="1">
      <c r="B122" s="117"/>
      <c r="D122" s="118" t="s">
        <v>75</v>
      </c>
      <c r="E122" s="119" t="s">
        <v>168</v>
      </c>
      <c r="F122" s="119" t="s">
        <v>266</v>
      </c>
      <c r="J122" s="120">
        <f>BK122</f>
        <v>24781.730000000003</v>
      </c>
      <c r="L122" s="117"/>
      <c r="M122" s="121"/>
      <c r="P122" s="122">
        <f>SUM(P123:P160)</f>
        <v>0</v>
      </c>
      <c r="R122" s="122">
        <f>SUM(R123:R160)</f>
        <v>1.4774878</v>
      </c>
      <c r="T122" s="123">
        <f>SUM(T123:T160)</f>
        <v>0</v>
      </c>
      <c r="AR122" s="118" t="s">
        <v>84</v>
      </c>
      <c r="AT122" s="124" t="s">
        <v>75</v>
      </c>
      <c r="AU122" s="124" t="s">
        <v>76</v>
      </c>
      <c r="AY122" s="118" t="s">
        <v>134</v>
      </c>
      <c r="BK122" s="125">
        <f>SUM(BK123:BK160)</f>
        <v>24781.730000000003</v>
      </c>
    </row>
    <row r="123" spans="2:65" s="1" customFormat="1" ht="24.2" customHeight="1">
      <c r="B123" s="128"/>
      <c r="C123" s="129" t="s">
        <v>84</v>
      </c>
      <c r="D123" s="129" t="s">
        <v>136</v>
      </c>
      <c r="E123" s="131" t="s">
        <v>445</v>
      </c>
      <c r="F123" s="132" t="s">
        <v>446</v>
      </c>
      <c r="G123" s="133" t="s">
        <v>279</v>
      </c>
      <c r="H123" s="134">
        <v>1</v>
      </c>
      <c r="I123" s="135">
        <v>3382.68</v>
      </c>
      <c r="J123" s="135">
        <f>ROUND(I123*H123,2)</f>
        <v>3382.68</v>
      </c>
      <c r="K123" s="132" t="s">
        <v>140</v>
      </c>
      <c r="L123" s="29"/>
      <c r="M123" s="136" t="s">
        <v>1</v>
      </c>
      <c r="N123" s="137" t="s">
        <v>41</v>
      </c>
      <c r="O123" s="138">
        <v>0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141</v>
      </c>
      <c r="AT123" s="140" t="s">
        <v>136</v>
      </c>
      <c r="AU123" s="140" t="s">
        <v>84</v>
      </c>
      <c r="AY123" s="17" t="s">
        <v>134</v>
      </c>
      <c r="BE123" s="141">
        <f>IF(N123="základní",J123,0)</f>
        <v>3382.68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7" t="s">
        <v>84</v>
      </c>
      <c r="BK123" s="141">
        <f>ROUND(I123*H123,2)</f>
        <v>3382.68</v>
      </c>
      <c r="BL123" s="17" t="s">
        <v>141</v>
      </c>
      <c r="BM123" s="140" t="s">
        <v>447</v>
      </c>
    </row>
    <row r="124" spans="2:65" s="1" customFormat="1" ht="19.5">
      <c r="B124" s="29"/>
      <c r="D124" s="142" t="s">
        <v>143</v>
      </c>
      <c r="F124" s="143" t="s">
        <v>446</v>
      </c>
      <c r="L124" s="29"/>
      <c r="M124" s="144"/>
      <c r="T124" s="53"/>
      <c r="AT124" s="17" t="s">
        <v>143</v>
      </c>
      <c r="AU124" s="17" t="s">
        <v>84</v>
      </c>
    </row>
    <row r="125" spans="2:65" s="1" customFormat="1" ht="19.5">
      <c r="B125" s="29"/>
      <c r="D125" s="142" t="s">
        <v>152</v>
      </c>
      <c r="F125" s="158" t="s">
        <v>448</v>
      </c>
      <c r="L125" s="29"/>
      <c r="M125" s="144"/>
      <c r="T125" s="53"/>
      <c r="AT125" s="17" t="s">
        <v>152</v>
      </c>
      <c r="AU125" s="17" t="s">
        <v>84</v>
      </c>
    </row>
    <row r="126" spans="2:65" s="12" customFormat="1" ht="11.25">
      <c r="B126" s="145"/>
      <c r="D126" s="142" t="s">
        <v>145</v>
      </c>
      <c r="E126" s="146" t="s">
        <v>1</v>
      </c>
      <c r="F126" s="147" t="s">
        <v>84</v>
      </c>
      <c r="H126" s="148">
        <v>1</v>
      </c>
      <c r="L126" s="145"/>
      <c r="M126" s="149"/>
      <c r="T126" s="150"/>
      <c r="AT126" s="146" t="s">
        <v>145</v>
      </c>
      <c r="AU126" s="146" t="s">
        <v>84</v>
      </c>
      <c r="AV126" s="12" t="s">
        <v>86</v>
      </c>
      <c r="AW126" s="12" t="s">
        <v>33</v>
      </c>
      <c r="AX126" s="12" t="s">
        <v>84</v>
      </c>
      <c r="AY126" s="146" t="s">
        <v>134</v>
      </c>
    </row>
    <row r="127" spans="2:65" s="1" customFormat="1" ht="44.25" customHeight="1">
      <c r="B127" s="128"/>
      <c r="C127" s="129" t="s">
        <v>86</v>
      </c>
      <c r="D127" s="129" t="s">
        <v>136</v>
      </c>
      <c r="E127" s="131" t="s">
        <v>449</v>
      </c>
      <c r="F127" s="132" t="s">
        <v>450</v>
      </c>
      <c r="G127" s="133" t="s">
        <v>279</v>
      </c>
      <c r="H127" s="134">
        <v>1.01</v>
      </c>
      <c r="I127" s="135">
        <v>2114.1799999999998</v>
      </c>
      <c r="J127" s="135">
        <f>ROUND(I127*H127,2)</f>
        <v>2135.3200000000002</v>
      </c>
      <c r="K127" s="132" t="s">
        <v>140</v>
      </c>
      <c r="L127" s="29"/>
      <c r="M127" s="136" t="s">
        <v>1</v>
      </c>
      <c r="N127" s="137" t="s">
        <v>41</v>
      </c>
      <c r="O127" s="138">
        <v>0</v>
      </c>
      <c r="P127" s="138">
        <f>O127*H127</f>
        <v>0</v>
      </c>
      <c r="Q127" s="138">
        <v>0.58416000000000001</v>
      </c>
      <c r="R127" s="138">
        <f>Q127*H127</f>
        <v>0.59000160000000001</v>
      </c>
      <c r="S127" s="138">
        <v>0</v>
      </c>
      <c r="T127" s="139">
        <f>S127*H127</f>
        <v>0</v>
      </c>
      <c r="AR127" s="140" t="s">
        <v>141</v>
      </c>
      <c r="AT127" s="140" t="s">
        <v>136</v>
      </c>
      <c r="AU127" s="140" t="s">
        <v>84</v>
      </c>
      <c r="AY127" s="17" t="s">
        <v>134</v>
      </c>
      <c r="BE127" s="141">
        <f>IF(N127="základní",J127,0)</f>
        <v>2135.3200000000002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7" t="s">
        <v>84</v>
      </c>
      <c r="BK127" s="141">
        <f>ROUND(I127*H127,2)</f>
        <v>2135.3200000000002</v>
      </c>
      <c r="BL127" s="17" t="s">
        <v>141</v>
      </c>
      <c r="BM127" s="140" t="s">
        <v>451</v>
      </c>
    </row>
    <row r="128" spans="2:65" s="1" customFormat="1" ht="29.25">
      <c r="B128" s="29"/>
      <c r="D128" s="142" t="s">
        <v>143</v>
      </c>
      <c r="F128" s="143" t="s">
        <v>450</v>
      </c>
      <c r="L128" s="29"/>
      <c r="M128" s="144"/>
      <c r="T128" s="53"/>
      <c r="AT128" s="17" t="s">
        <v>143</v>
      </c>
      <c r="AU128" s="17" t="s">
        <v>84</v>
      </c>
    </row>
    <row r="129" spans="2:65" s="12" customFormat="1" ht="11.25">
      <c r="B129" s="145"/>
      <c r="D129" s="142" t="s">
        <v>145</v>
      </c>
      <c r="E129" s="146" t="s">
        <v>1</v>
      </c>
      <c r="F129" s="147" t="s">
        <v>452</v>
      </c>
      <c r="H129" s="148">
        <v>1.01</v>
      </c>
      <c r="L129" s="145"/>
      <c r="M129" s="149"/>
      <c r="T129" s="150"/>
      <c r="AT129" s="146" t="s">
        <v>145</v>
      </c>
      <c r="AU129" s="146" t="s">
        <v>84</v>
      </c>
      <c r="AV129" s="12" t="s">
        <v>86</v>
      </c>
      <c r="AW129" s="12" t="s">
        <v>33</v>
      </c>
      <c r="AX129" s="12" t="s">
        <v>76</v>
      </c>
      <c r="AY129" s="146" t="s">
        <v>134</v>
      </c>
    </row>
    <row r="130" spans="2:65" s="14" customFormat="1" ht="11.25">
      <c r="B130" s="176"/>
      <c r="D130" s="142" t="s">
        <v>145</v>
      </c>
      <c r="E130" s="177" t="s">
        <v>1</v>
      </c>
      <c r="F130" s="178" t="s">
        <v>276</v>
      </c>
      <c r="H130" s="179">
        <v>1.01</v>
      </c>
      <c r="L130" s="176"/>
      <c r="M130" s="180"/>
      <c r="T130" s="181"/>
      <c r="AT130" s="177" t="s">
        <v>145</v>
      </c>
      <c r="AU130" s="177" t="s">
        <v>84</v>
      </c>
      <c r="AV130" s="14" t="s">
        <v>156</v>
      </c>
      <c r="AW130" s="14" t="s">
        <v>33</v>
      </c>
      <c r="AX130" s="14" t="s">
        <v>76</v>
      </c>
      <c r="AY130" s="177" t="s">
        <v>134</v>
      </c>
    </row>
    <row r="131" spans="2:65" s="13" customFormat="1" ht="11.25">
      <c r="B131" s="151"/>
      <c r="D131" s="142" t="s">
        <v>145</v>
      </c>
      <c r="E131" s="152" t="s">
        <v>1</v>
      </c>
      <c r="F131" s="153" t="s">
        <v>147</v>
      </c>
      <c r="H131" s="154">
        <v>1.01</v>
      </c>
      <c r="L131" s="151"/>
      <c r="M131" s="155"/>
      <c r="T131" s="156"/>
      <c r="AT131" s="152" t="s">
        <v>145</v>
      </c>
      <c r="AU131" s="152" t="s">
        <v>84</v>
      </c>
      <c r="AV131" s="13" t="s">
        <v>141</v>
      </c>
      <c r="AW131" s="13" t="s">
        <v>33</v>
      </c>
      <c r="AX131" s="13" t="s">
        <v>84</v>
      </c>
      <c r="AY131" s="152" t="s">
        <v>134</v>
      </c>
    </row>
    <row r="132" spans="2:65" s="1" customFormat="1" ht="24.2" customHeight="1">
      <c r="B132" s="128"/>
      <c r="C132" s="129" t="s">
        <v>156</v>
      </c>
      <c r="D132" s="129" t="s">
        <v>136</v>
      </c>
      <c r="E132" s="131" t="s">
        <v>453</v>
      </c>
      <c r="F132" s="132" t="s">
        <v>454</v>
      </c>
      <c r="G132" s="133" t="s">
        <v>279</v>
      </c>
      <c r="H132" s="134">
        <v>2</v>
      </c>
      <c r="I132" s="135">
        <v>3044.41</v>
      </c>
      <c r="J132" s="135">
        <f>ROUND(I132*H132,2)</f>
        <v>6088.82</v>
      </c>
      <c r="K132" s="132" t="s">
        <v>140</v>
      </c>
      <c r="L132" s="29"/>
      <c r="M132" s="136" t="s">
        <v>1</v>
      </c>
      <c r="N132" s="137" t="s">
        <v>41</v>
      </c>
      <c r="O132" s="138">
        <v>0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141</v>
      </c>
      <c r="AT132" s="140" t="s">
        <v>136</v>
      </c>
      <c r="AU132" s="140" t="s">
        <v>84</v>
      </c>
      <c r="AY132" s="17" t="s">
        <v>134</v>
      </c>
      <c r="BE132" s="141">
        <f>IF(N132="základní",J132,0)</f>
        <v>6088.82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7" t="s">
        <v>84</v>
      </c>
      <c r="BK132" s="141">
        <f>ROUND(I132*H132,2)</f>
        <v>6088.82</v>
      </c>
      <c r="BL132" s="17" t="s">
        <v>141</v>
      </c>
      <c r="BM132" s="140" t="s">
        <v>455</v>
      </c>
    </row>
    <row r="133" spans="2:65" s="1" customFormat="1" ht="19.5">
      <c r="B133" s="29"/>
      <c r="D133" s="142" t="s">
        <v>143</v>
      </c>
      <c r="F133" s="143" t="s">
        <v>454</v>
      </c>
      <c r="L133" s="29"/>
      <c r="M133" s="144"/>
      <c r="T133" s="53"/>
      <c r="AT133" s="17" t="s">
        <v>143</v>
      </c>
      <c r="AU133" s="17" t="s">
        <v>84</v>
      </c>
    </row>
    <row r="134" spans="2:65" s="1" customFormat="1" ht="19.5">
      <c r="B134" s="29"/>
      <c r="D134" s="142" t="s">
        <v>152</v>
      </c>
      <c r="F134" s="158" t="s">
        <v>448</v>
      </c>
      <c r="L134" s="29"/>
      <c r="M134" s="144"/>
      <c r="T134" s="53"/>
      <c r="AT134" s="17" t="s">
        <v>152</v>
      </c>
      <c r="AU134" s="17" t="s">
        <v>84</v>
      </c>
    </row>
    <row r="135" spans="2:65" s="12" customFormat="1" ht="11.25">
      <c r="B135" s="145"/>
      <c r="D135" s="142" t="s">
        <v>145</v>
      </c>
      <c r="E135" s="146" t="s">
        <v>1</v>
      </c>
      <c r="F135" s="147" t="s">
        <v>86</v>
      </c>
      <c r="H135" s="148">
        <v>2</v>
      </c>
      <c r="L135" s="145"/>
      <c r="M135" s="149"/>
      <c r="T135" s="150"/>
      <c r="AT135" s="146" t="s">
        <v>145</v>
      </c>
      <c r="AU135" s="146" t="s">
        <v>84</v>
      </c>
      <c r="AV135" s="12" t="s">
        <v>86</v>
      </c>
      <c r="AW135" s="12" t="s">
        <v>33</v>
      </c>
      <c r="AX135" s="12" t="s">
        <v>84</v>
      </c>
      <c r="AY135" s="146" t="s">
        <v>134</v>
      </c>
    </row>
    <row r="136" spans="2:65" s="1" customFormat="1" ht="37.9" customHeight="1">
      <c r="B136" s="128"/>
      <c r="C136" s="129" t="s">
        <v>141</v>
      </c>
      <c r="D136" s="129" t="s">
        <v>136</v>
      </c>
      <c r="E136" s="131" t="s">
        <v>456</v>
      </c>
      <c r="F136" s="132" t="s">
        <v>457</v>
      </c>
      <c r="G136" s="133" t="s">
        <v>279</v>
      </c>
      <c r="H136" s="134">
        <v>1.01</v>
      </c>
      <c r="I136" s="135">
        <v>1014.8</v>
      </c>
      <c r="J136" s="135">
        <f>ROUND(I136*H136,2)</f>
        <v>1024.95</v>
      </c>
      <c r="K136" s="132" t="s">
        <v>140</v>
      </c>
      <c r="L136" s="29"/>
      <c r="M136" s="136" t="s">
        <v>1</v>
      </c>
      <c r="N136" s="137" t="s">
        <v>41</v>
      </c>
      <c r="O136" s="138">
        <v>0</v>
      </c>
      <c r="P136" s="138">
        <f>O136*H136</f>
        <v>0</v>
      </c>
      <c r="Q136" s="138">
        <v>0.24751999999999999</v>
      </c>
      <c r="R136" s="138">
        <f>Q136*H136</f>
        <v>0.2499952</v>
      </c>
      <c r="S136" s="138">
        <v>0</v>
      </c>
      <c r="T136" s="139">
        <f>S136*H136</f>
        <v>0</v>
      </c>
      <c r="AR136" s="140" t="s">
        <v>141</v>
      </c>
      <c r="AT136" s="140" t="s">
        <v>136</v>
      </c>
      <c r="AU136" s="140" t="s">
        <v>84</v>
      </c>
      <c r="AY136" s="17" t="s">
        <v>134</v>
      </c>
      <c r="BE136" s="141">
        <f>IF(N136="základní",J136,0)</f>
        <v>1024.95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7" t="s">
        <v>84</v>
      </c>
      <c r="BK136" s="141">
        <f>ROUND(I136*H136,2)</f>
        <v>1024.95</v>
      </c>
      <c r="BL136" s="17" t="s">
        <v>141</v>
      </c>
      <c r="BM136" s="140" t="s">
        <v>458</v>
      </c>
    </row>
    <row r="137" spans="2:65" s="1" customFormat="1" ht="29.25">
      <c r="B137" s="29"/>
      <c r="D137" s="142" t="s">
        <v>143</v>
      </c>
      <c r="F137" s="143" t="s">
        <v>457</v>
      </c>
      <c r="L137" s="29"/>
      <c r="M137" s="144"/>
      <c r="T137" s="53"/>
      <c r="AT137" s="17" t="s">
        <v>143</v>
      </c>
      <c r="AU137" s="17" t="s">
        <v>84</v>
      </c>
    </row>
    <row r="138" spans="2:65" s="12" customFormat="1" ht="11.25">
      <c r="B138" s="145"/>
      <c r="D138" s="142" t="s">
        <v>145</v>
      </c>
      <c r="E138" s="146" t="s">
        <v>1</v>
      </c>
      <c r="F138" s="147" t="s">
        <v>452</v>
      </c>
      <c r="H138" s="148">
        <v>1.01</v>
      </c>
      <c r="L138" s="145"/>
      <c r="M138" s="149"/>
      <c r="T138" s="150"/>
      <c r="AT138" s="146" t="s">
        <v>145</v>
      </c>
      <c r="AU138" s="146" t="s">
        <v>84</v>
      </c>
      <c r="AV138" s="12" t="s">
        <v>86</v>
      </c>
      <c r="AW138" s="12" t="s">
        <v>33</v>
      </c>
      <c r="AX138" s="12" t="s">
        <v>76</v>
      </c>
      <c r="AY138" s="146" t="s">
        <v>134</v>
      </c>
    </row>
    <row r="139" spans="2:65" s="14" customFormat="1" ht="11.25">
      <c r="B139" s="176"/>
      <c r="D139" s="142" t="s">
        <v>145</v>
      </c>
      <c r="E139" s="177" t="s">
        <v>1</v>
      </c>
      <c r="F139" s="178" t="s">
        <v>276</v>
      </c>
      <c r="H139" s="179">
        <v>1.01</v>
      </c>
      <c r="L139" s="176"/>
      <c r="M139" s="180"/>
      <c r="T139" s="181"/>
      <c r="AT139" s="177" t="s">
        <v>145</v>
      </c>
      <c r="AU139" s="177" t="s">
        <v>84</v>
      </c>
      <c r="AV139" s="14" t="s">
        <v>156</v>
      </c>
      <c r="AW139" s="14" t="s">
        <v>33</v>
      </c>
      <c r="AX139" s="14" t="s">
        <v>76</v>
      </c>
      <c r="AY139" s="177" t="s">
        <v>134</v>
      </c>
    </row>
    <row r="140" spans="2:65" s="13" customFormat="1" ht="11.25">
      <c r="B140" s="151"/>
      <c r="D140" s="142" t="s">
        <v>145</v>
      </c>
      <c r="E140" s="152" t="s">
        <v>1</v>
      </c>
      <c r="F140" s="153" t="s">
        <v>147</v>
      </c>
      <c r="H140" s="154">
        <v>1.01</v>
      </c>
      <c r="L140" s="151"/>
      <c r="M140" s="155"/>
      <c r="T140" s="156"/>
      <c r="AT140" s="152" t="s">
        <v>145</v>
      </c>
      <c r="AU140" s="152" t="s">
        <v>84</v>
      </c>
      <c r="AV140" s="13" t="s">
        <v>141</v>
      </c>
      <c r="AW140" s="13" t="s">
        <v>33</v>
      </c>
      <c r="AX140" s="13" t="s">
        <v>84</v>
      </c>
      <c r="AY140" s="152" t="s">
        <v>134</v>
      </c>
    </row>
    <row r="141" spans="2:65" s="1" customFormat="1" ht="24.2" customHeight="1">
      <c r="B141" s="128"/>
      <c r="C141" s="159" t="s">
        <v>154</v>
      </c>
      <c r="D141" s="160" t="s">
        <v>164</v>
      </c>
      <c r="E141" s="161" t="s">
        <v>459</v>
      </c>
      <c r="F141" s="162" t="s">
        <v>460</v>
      </c>
      <c r="G141" s="163" t="s">
        <v>279</v>
      </c>
      <c r="H141" s="164">
        <v>1</v>
      </c>
      <c r="I141" s="165">
        <v>2500</v>
      </c>
      <c r="J141" s="165">
        <f>ROUND(I141*H141,2)</f>
        <v>2500</v>
      </c>
      <c r="K141" s="162" t="s">
        <v>202</v>
      </c>
      <c r="L141" s="166"/>
      <c r="M141" s="167" t="s">
        <v>1</v>
      </c>
      <c r="N141" s="168" t="s">
        <v>41</v>
      </c>
      <c r="O141" s="138">
        <v>0</v>
      </c>
      <c r="P141" s="138">
        <f>O141*H141</f>
        <v>0</v>
      </c>
      <c r="Q141" s="138">
        <v>0.43</v>
      </c>
      <c r="R141" s="138">
        <f>Q141*H141</f>
        <v>0.43</v>
      </c>
      <c r="S141" s="138">
        <v>0</v>
      </c>
      <c r="T141" s="139">
        <f>S141*H141</f>
        <v>0</v>
      </c>
      <c r="AR141" s="140" t="s">
        <v>168</v>
      </c>
      <c r="AT141" s="140" t="s">
        <v>164</v>
      </c>
      <c r="AU141" s="140" t="s">
        <v>84</v>
      </c>
      <c r="AY141" s="17" t="s">
        <v>134</v>
      </c>
      <c r="BE141" s="141">
        <f>IF(N141="základní",J141,0)</f>
        <v>2500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7" t="s">
        <v>84</v>
      </c>
      <c r="BK141" s="141">
        <f>ROUND(I141*H141,2)</f>
        <v>2500</v>
      </c>
      <c r="BL141" s="17" t="s">
        <v>141</v>
      </c>
      <c r="BM141" s="140" t="s">
        <v>461</v>
      </c>
    </row>
    <row r="142" spans="2:65" s="1" customFormat="1" ht="19.5">
      <c r="B142" s="29"/>
      <c r="D142" s="142" t="s">
        <v>143</v>
      </c>
      <c r="F142" s="143" t="s">
        <v>460</v>
      </c>
      <c r="L142" s="29"/>
      <c r="M142" s="144"/>
      <c r="T142" s="53"/>
      <c r="AT142" s="17" t="s">
        <v>143</v>
      </c>
      <c r="AU142" s="17" t="s">
        <v>84</v>
      </c>
    </row>
    <row r="143" spans="2:65" s="1" customFormat="1" ht="24.2" customHeight="1">
      <c r="B143" s="128"/>
      <c r="C143" s="129" t="s">
        <v>177</v>
      </c>
      <c r="D143" s="129" t="s">
        <v>136</v>
      </c>
      <c r="E143" s="131" t="s">
        <v>462</v>
      </c>
      <c r="F143" s="132" t="s">
        <v>463</v>
      </c>
      <c r="G143" s="133" t="s">
        <v>279</v>
      </c>
      <c r="H143" s="134">
        <v>2</v>
      </c>
      <c r="I143" s="135">
        <v>2114.1799999999998</v>
      </c>
      <c r="J143" s="135">
        <f>ROUND(I143*H143,2)</f>
        <v>4228.3599999999997</v>
      </c>
      <c r="K143" s="132" t="s">
        <v>140</v>
      </c>
      <c r="L143" s="29"/>
      <c r="M143" s="136" t="s">
        <v>1</v>
      </c>
      <c r="N143" s="137" t="s">
        <v>41</v>
      </c>
      <c r="O143" s="138">
        <v>0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141</v>
      </c>
      <c r="AT143" s="140" t="s">
        <v>136</v>
      </c>
      <c r="AU143" s="140" t="s">
        <v>84</v>
      </c>
      <c r="AY143" s="17" t="s">
        <v>134</v>
      </c>
      <c r="BE143" s="141">
        <f>IF(N143="základní",J143,0)</f>
        <v>4228.3599999999997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7" t="s">
        <v>84</v>
      </c>
      <c r="BK143" s="141">
        <f>ROUND(I143*H143,2)</f>
        <v>4228.3599999999997</v>
      </c>
      <c r="BL143" s="17" t="s">
        <v>141</v>
      </c>
      <c r="BM143" s="140" t="s">
        <v>464</v>
      </c>
    </row>
    <row r="144" spans="2:65" s="1" customFormat="1" ht="19.5">
      <c r="B144" s="29"/>
      <c r="D144" s="142" t="s">
        <v>143</v>
      </c>
      <c r="F144" s="143" t="s">
        <v>463</v>
      </c>
      <c r="L144" s="29"/>
      <c r="M144" s="144"/>
      <c r="T144" s="53"/>
      <c r="AT144" s="17" t="s">
        <v>143</v>
      </c>
      <c r="AU144" s="17" t="s">
        <v>84</v>
      </c>
    </row>
    <row r="145" spans="2:65" s="1" customFormat="1" ht="19.5">
      <c r="B145" s="29"/>
      <c r="D145" s="142" t="s">
        <v>152</v>
      </c>
      <c r="F145" s="158" t="s">
        <v>448</v>
      </c>
      <c r="L145" s="29"/>
      <c r="M145" s="144"/>
      <c r="T145" s="53"/>
      <c r="AT145" s="17" t="s">
        <v>152</v>
      </c>
      <c r="AU145" s="17" t="s">
        <v>84</v>
      </c>
    </row>
    <row r="146" spans="2:65" s="12" customFormat="1" ht="11.25">
      <c r="B146" s="145"/>
      <c r="D146" s="142" t="s">
        <v>145</v>
      </c>
      <c r="E146" s="146" t="s">
        <v>1</v>
      </c>
      <c r="F146" s="147" t="s">
        <v>86</v>
      </c>
      <c r="H146" s="148">
        <v>2</v>
      </c>
      <c r="L146" s="145"/>
      <c r="M146" s="149"/>
      <c r="T146" s="150"/>
      <c r="AT146" s="146" t="s">
        <v>145</v>
      </c>
      <c r="AU146" s="146" t="s">
        <v>84</v>
      </c>
      <c r="AV146" s="12" t="s">
        <v>86</v>
      </c>
      <c r="AW146" s="12" t="s">
        <v>33</v>
      </c>
      <c r="AX146" s="12" t="s">
        <v>84</v>
      </c>
      <c r="AY146" s="146" t="s">
        <v>134</v>
      </c>
    </row>
    <row r="147" spans="2:65" s="1" customFormat="1" ht="24.2" customHeight="1">
      <c r="B147" s="128"/>
      <c r="C147" s="129" t="s">
        <v>182</v>
      </c>
      <c r="D147" s="129" t="s">
        <v>136</v>
      </c>
      <c r="E147" s="131" t="s">
        <v>465</v>
      </c>
      <c r="F147" s="132" t="s">
        <v>466</v>
      </c>
      <c r="G147" s="133" t="s">
        <v>279</v>
      </c>
      <c r="H147" s="134">
        <v>1.01</v>
      </c>
      <c r="I147" s="135">
        <v>422.84</v>
      </c>
      <c r="J147" s="135">
        <f>ROUND(I147*H147,2)</f>
        <v>427.07</v>
      </c>
      <c r="K147" s="132" t="s">
        <v>140</v>
      </c>
      <c r="L147" s="29"/>
      <c r="M147" s="136" t="s">
        <v>1</v>
      </c>
      <c r="N147" s="137" t="s">
        <v>41</v>
      </c>
      <c r="O147" s="138">
        <v>0</v>
      </c>
      <c r="P147" s="138">
        <f>O147*H147</f>
        <v>0</v>
      </c>
      <c r="Q147" s="138">
        <v>3.9600000000000003E-2</v>
      </c>
      <c r="R147" s="138">
        <f>Q147*H147</f>
        <v>3.9996000000000004E-2</v>
      </c>
      <c r="S147" s="138">
        <v>0</v>
      </c>
      <c r="T147" s="139">
        <f>S147*H147</f>
        <v>0</v>
      </c>
      <c r="AR147" s="140" t="s">
        <v>141</v>
      </c>
      <c r="AT147" s="140" t="s">
        <v>136</v>
      </c>
      <c r="AU147" s="140" t="s">
        <v>84</v>
      </c>
      <c r="AY147" s="17" t="s">
        <v>134</v>
      </c>
      <c r="BE147" s="141">
        <f>IF(N147="základní",J147,0)</f>
        <v>427.07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7" t="s">
        <v>84</v>
      </c>
      <c r="BK147" s="141">
        <f>ROUND(I147*H147,2)</f>
        <v>427.07</v>
      </c>
      <c r="BL147" s="17" t="s">
        <v>141</v>
      </c>
      <c r="BM147" s="140" t="s">
        <v>467</v>
      </c>
    </row>
    <row r="148" spans="2:65" s="1" customFormat="1" ht="11.25">
      <c r="B148" s="29"/>
      <c r="D148" s="142" t="s">
        <v>143</v>
      </c>
      <c r="F148" s="143" t="s">
        <v>466</v>
      </c>
      <c r="L148" s="29"/>
      <c r="M148" s="144"/>
      <c r="T148" s="53"/>
      <c r="AT148" s="17" t="s">
        <v>143</v>
      </c>
      <c r="AU148" s="17" t="s">
        <v>84</v>
      </c>
    </row>
    <row r="149" spans="2:65" s="12" customFormat="1" ht="11.25">
      <c r="B149" s="145"/>
      <c r="D149" s="142" t="s">
        <v>145</v>
      </c>
      <c r="E149" s="146" t="s">
        <v>1</v>
      </c>
      <c r="F149" s="147" t="s">
        <v>452</v>
      </c>
      <c r="H149" s="148">
        <v>1.01</v>
      </c>
      <c r="L149" s="145"/>
      <c r="M149" s="149"/>
      <c r="T149" s="150"/>
      <c r="AT149" s="146" t="s">
        <v>145</v>
      </c>
      <c r="AU149" s="146" t="s">
        <v>84</v>
      </c>
      <c r="AV149" s="12" t="s">
        <v>86</v>
      </c>
      <c r="AW149" s="12" t="s">
        <v>33</v>
      </c>
      <c r="AX149" s="12" t="s">
        <v>76</v>
      </c>
      <c r="AY149" s="146" t="s">
        <v>134</v>
      </c>
    </row>
    <row r="150" spans="2:65" s="14" customFormat="1" ht="11.25">
      <c r="B150" s="176"/>
      <c r="D150" s="142" t="s">
        <v>145</v>
      </c>
      <c r="E150" s="177" t="s">
        <v>1</v>
      </c>
      <c r="F150" s="178" t="s">
        <v>276</v>
      </c>
      <c r="H150" s="179">
        <v>1.01</v>
      </c>
      <c r="L150" s="176"/>
      <c r="M150" s="180"/>
      <c r="T150" s="181"/>
      <c r="AT150" s="177" t="s">
        <v>145</v>
      </c>
      <c r="AU150" s="177" t="s">
        <v>84</v>
      </c>
      <c r="AV150" s="14" t="s">
        <v>156</v>
      </c>
      <c r="AW150" s="14" t="s">
        <v>33</v>
      </c>
      <c r="AX150" s="14" t="s">
        <v>76</v>
      </c>
      <c r="AY150" s="177" t="s">
        <v>134</v>
      </c>
    </row>
    <row r="151" spans="2:65" s="13" customFormat="1" ht="11.25">
      <c r="B151" s="151"/>
      <c r="D151" s="142" t="s">
        <v>145</v>
      </c>
      <c r="E151" s="152" t="s">
        <v>1</v>
      </c>
      <c r="F151" s="153" t="s">
        <v>147</v>
      </c>
      <c r="H151" s="154">
        <v>1.01</v>
      </c>
      <c r="L151" s="151"/>
      <c r="M151" s="155"/>
      <c r="T151" s="156"/>
      <c r="AT151" s="152" t="s">
        <v>145</v>
      </c>
      <c r="AU151" s="152" t="s">
        <v>84</v>
      </c>
      <c r="AV151" s="13" t="s">
        <v>141</v>
      </c>
      <c r="AW151" s="13" t="s">
        <v>33</v>
      </c>
      <c r="AX151" s="13" t="s">
        <v>84</v>
      </c>
      <c r="AY151" s="152" t="s">
        <v>134</v>
      </c>
    </row>
    <row r="152" spans="2:65" s="1" customFormat="1" ht="24.2" customHeight="1">
      <c r="B152" s="128"/>
      <c r="C152" s="129" t="s">
        <v>168</v>
      </c>
      <c r="D152" s="129" t="s">
        <v>136</v>
      </c>
      <c r="E152" s="131" t="s">
        <v>468</v>
      </c>
      <c r="F152" s="132" t="s">
        <v>469</v>
      </c>
      <c r="G152" s="133" t="s">
        <v>279</v>
      </c>
      <c r="H152" s="134">
        <v>1.01</v>
      </c>
      <c r="I152" s="135">
        <v>507.4</v>
      </c>
      <c r="J152" s="135">
        <f>ROUND(I152*H152,2)</f>
        <v>512.47</v>
      </c>
      <c r="K152" s="132" t="s">
        <v>140</v>
      </c>
      <c r="L152" s="29"/>
      <c r="M152" s="136" t="s">
        <v>1</v>
      </c>
      <c r="N152" s="137" t="s">
        <v>41</v>
      </c>
      <c r="O152" s="138">
        <v>0</v>
      </c>
      <c r="P152" s="138">
        <f>O152*H152</f>
        <v>0</v>
      </c>
      <c r="Q152" s="138">
        <v>4.9500000000000002E-2</v>
      </c>
      <c r="R152" s="138">
        <f>Q152*H152</f>
        <v>4.9995000000000005E-2</v>
      </c>
      <c r="S152" s="138">
        <v>0</v>
      </c>
      <c r="T152" s="139">
        <f>S152*H152</f>
        <v>0</v>
      </c>
      <c r="AR152" s="140" t="s">
        <v>141</v>
      </c>
      <c r="AT152" s="140" t="s">
        <v>136</v>
      </c>
      <c r="AU152" s="140" t="s">
        <v>84</v>
      </c>
      <c r="AY152" s="17" t="s">
        <v>134</v>
      </c>
      <c r="BE152" s="141">
        <f>IF(N152="základní",J152,0)</f>
        <v>512.47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7" t="s">
        <v>84</v>
      </c>
      <c r="BK152" s="141">
        <f>ROUND(I152*H152,2)</f>
        <v>512.47</v>
      </c>
      <c r="BL152" s="17" t="s">
        <v>141</v>
      </c>
      <c r="BM152" s="140" t="s">
        <v>470</v>
      </c>
    </row>
    <row r="153" spans="2:65" s="1" customFormat="1" ht="11.25">
      <c r="B153" s="29"/>
      <c r="D153" s="142" t="s">
        <v>143</v>
      </c>
      <c r="F153" s="143" t="s">
        <v>469</v>
      </c>
      <c r="L153" s="29"/>
      <c r="M153" s="144"/>
      <c r="T153" s="53"/>
      <c r="AT153" s="17" t="s">
        <v>143</v>
      </c>
      <c r="AU153" s="17" t="s">
        <v>84</v>
      </c>
    </row>
    <row r="154" spans="2:65" s="12" customFormat="1" ht="11.25">
      <c r="B154" s="145"/>
      <c r="D154" s="142" t="s">
        <v>145</v>
      </c>
      <c r="E154" s="146" t="s">
        <v>1</v>
      </c>
      <c r="F154" s="147" t="s">
        <v>452</v>
      </c>
      <c r="H154" s="148">
        <v>1.01</v>
      </c>
      <c r="L154" s="145"/>
      <c r="M154" s="149"/>
      <c r="T154" s="150"/>
      <c r="AT154" s="146" t="s">
        <v>145</v>
      </c>
      <c r="AU154" s="146" t="s">
        <v>84</v>
      </c>
      <c r="AV154" s="12" t="s">
        <v>86</v>
      </c>
      <c r="AW154" s="12" t="s">
        <v>33</v>
      </c>
      <c r="AX154" s="12" t="s">
        <v>76</v>
      </c>
      <c r="AY154" s="146" t="s">
        <v>134</v>
      </c>
    </row>
    <row r="155" spans="2:65" s="14" customFormat="1" ht="11.25">
      <c r="B155" s="176"/>
      <c r="D155" s="142" t="s">
        <v>145</v>
      </c>
      <c r="E155" s="177" t="s">
        <v>1</v>
      </c>
      <c r="F155" s="178" t="s">
        <v>276</v>
      </c>
      <c r="H155" s="179">
        <v>1.01</v>
      </c>
      <c r="L155" s="176"/>
      <c r="M155" s="180"/>
      <c r="T155" s="181"/>
      <c r="AT155" s="177" t="s">
        <v>145</v>
      </c>
      <c r="AU155" s="177" t="s">
        <v>84</v>
      </c>
      <c r="AV155" s="14" t="s">
        <v>156</v>
      </c>
      <c r="AW155" s="14" t="s">
        <v>33</v>
      </c>
      <c r="AX155" s="14" t="s">
        <v>76</v>
      </c>
      <c r="AY155" s="177" t="s">
        <v>134</v>
      </c>
    </row>
    <row r="156" spans="2:65" s="13" customFormat="1" ht="11.25">
      <c r="B156" s="151"/>
      <c r="D156" s="142" t="s">
        <v>145</v>
      </c>
      <c r="E156" s="152" t="s">
        <v>1</v>
      </c>
      <c r="F156" s="153" t="s">
        <v>147</v>
      </c>
      <c r="H156" s="154">
        <v>1.01</v>
      </c>
      <c r="L156" s="151"/>
      <c r="M156" s="155"/>
      <c r="T156" s="156"/>
      <c r="AT156" s="152" t="s">
        <v>145</v>
      </c>
      <c r="AU156" s="152" t="s">
        <v>84</v>
      </c>
      <c r="AV156" s="13" t="s">
        <v>141</v>
      </c>
      <c r="AW156" s="13" t="s">
        <v>33</v>
      </c>
      <c r="AX156" s="13" t="s">
        <v>84</v>
      </c>
      <c r="AY156" s="152" t="s">
        <v>134</v>
      </c>
    </row>
    <row r="157" spans="2:65" s="1" customFormat="1" ht="24.2" customHeight="1">
      <c r="B157" s="128"/>
      <c r="C157" s="129" t="s">
        <v>162</v>
      </c>
      <c r="D157" s="129" t="s">
        <v>136</v>
      </c>
      <c r="E157" s="131" t="s">
        <v>471</v>
      </c>
      <c r="F157" s="132" t="s">
        <v>472</v>
      </c>
      <c r="G157" s="133" t="s">
        <v>279</v>
      </c>
      <c r="H157" s="134">
        <v>1</v>
      </c>
      <c r="I157" s="135">
        <v>676.54</v>
      </c>
      <c r="J157" s="135">
        <f>ROUND(I157*H157,2)</f>
        <v>676.54</v>
      </c>
      <c r="K157" s="132" t="s">
        <v>140</v>
      </c>
      <c r="L157" s="29"/>
      <c r="M157" s="136" t="s">
        <v>1</v>
      </c>
      <c r="N157" s="137" t="s">
        <v>41</v>
      </c>
      <c r="O157" s="138">
        <v>0</v>
      </c>
      <c r="P157" s="138">
        <f>O157*H157</f>
        <v>0</v>
      </c>
      <c r="Q157" s="138">
        <v>7.4999999999999997E-3</v>
      </c>
      <c r="R157" s="138">
        <f>Q157*H157</f>
        <v>7.4999999999999997E-3</v>
      </c>
      <c r="S157" s="138">
        <v>0</v>
      </c>
      <c r="T157" s="139">
        <f>S157*H157</f>
        <v>0</v>
      </c>
      <c r="AR157" s="140" t="s">
        <v>141</v>
      </c>
      <c r="AT157" s="140" t="s">
        <v>136</v>
      </c>
      <c r="AU157" s="140" t="s">
        <v>84</v>
      </c>
      <c r="AY157" s="17" t="s">
        <v>134</v>
      </c>
      <c r="BE157" s="141">
        <f>IF(N157="základní",J157,0)</f>
        <v>676.54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7" t="s">
        <v>84</v>
      </c>
      <c r="BK157" s="141">
        <f>ROUND(I157*H157,2)</f>
        <v>676.54</v>
      </c>
      <c r="BL157" s="17" t="s">
        <v>141</v>
      </c>
      <c r="BM157" s="140" t="s">
        <v>473</v>
      </c>
    </row>
    <row r="158" spans="2:65" s="1" customFormat="1" ht="19.5">
      <c r="B158" s="29"/>
      <c r="D158" s="142" t="s">
        <v>143</v>
      </c>
      <c r="F158" s="143" t="s">
        <v>472</v>
      </c>
      <c r="L158" s="29"/>
      <c r="M158" s="144"/>
      <c r="T158" s="53"/>
      <c r="AT158" s="17" t="s">
        <v>143</v>
      </c>
      <c r="AU158" s="17" t="s">
        <v>84</v>
      </c>
    </row>
    <row r="159" spans="2:65" s="1" customFormat="1" ht="55.5" customHeight="1">
      <c r="B159" s="128"/>
      <c r="C159" s="129" t="s">
        <v>198</v>
      </c>
      <c r="D159" s="129" t="s">
        <v>136</v>
      </c>
      <c r="E159" s="131" t="s">
        <v>474</v>
      </c>
      <c r="F159" s="132" t="s">
        <v>475</v>
      </c>
      <c r="G159" s="133" t="s">
        <v>279</v>
      </c>
      <c r="H159" s="134">
        <v>1</v>
      </c>
      <c r="I159" s="135">
        <v>3805.52</v>
      </c>
      <c r="J159" s="135">
        <f>ROUND(I159*H159,2)</f>
        <v>3805.52</v>
      </c>
      <c r="K159" s="132" t="s">
        <v>140</v>
      </c>
      <c r="L159" s="29"/>
      <c r="M159" s="136" t="s">
        <v>1</v>
      </c>
      <c r="N159" s="137" t="s">
        <v>41</v>
      </c>
      <c r="O159" s="138">
        <v>0</v>
      </c>
      <c r="P159" s="138">
        <f>O159*H159</f>
        <v>0</v>
      </c>
      <c r="Q159" s="138">
        <v>0.11</v>
      </c>
      <c r="R159" s="138">
        <f>Q159*H159</f>
        <v>0.11</v>
      </c>
      <c r="S159" s="138">
        <v>0</v>
      </c>
      <c r="T159" s="139">
        <f>S159*H159</f>
        <v>0</v>
      </c>
      <c r="AR159" s="140" t="s">
        <v>141</v>
      </c>
      <c r="AT159" s="140" t="s">
        <v>136</v>
      </c>
      <c r="AU159" s="140" t="s">
        <v>84</v>
      </c>
      <c r="AY159" s="17" t="s">
        <v>134</v>
      </c>
      <c r="BE159" s="141">
        <f>IF(N159="základní",J159,0)</f>
        <v>3805.52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7" t="s">
        <v>84</v>
      </c>
      <c r="BK159" s="141">
        <f>ROUND(I159*H159,2)</f>
        <v>3805.52</v>
      </c>
      <c r="BL159" s="17" t="s">
        <v>141</v>
      </c>
      <c r="BM159" s="140" t="s">
        <v>476</v>
      </c>
    </row>
    <row r="160" spans="2:65" s="1" customFormat="1" ht="29.25">
      <c r="B160" s="29"/>
      <c r="D160" s="142" t="s">
        <v>143</v>
      </c>
      <c r="F160" s="143" t="s">
        <v>475</v>
      </c>
      <c r="L160" s="29"/>
      <c r="M160" s="144"/>
      <c r="T160" s="53"/>
      <c r="AT160" s="17" t="s">
        <v>143</v>
      </c>
      <c r="AU160" s="17" t="s">
        <v>84</v>
      </c>
    </row>
    <row r="161" spans="2:65" s="11" customFormat="1" ht="25.9" customHeight="1">
      <c r="B161" s="117"/>
      <c r="D161" s="118" t="s">
        <v>75</v>
      </c>
      <c r="E161" s="119" t="s">
        <v>477</v>
      </c>
      <c r="F161" s="119" t="s">
        <v>478</v>
      </c>
      <c r="J161" s="120">
        <f>BK161</f>
        <v>6765.36</v>
      </c>
      <c r="L161" s="117"/>
      <c r="M161" s="121"/>
      <c r="P161" s="122">
        <f>SUM(P162:P165)</f>
        <v>0</v>
      </c>
      <c r="R161" s="122">
        <f>SUM(R162:R165)</f>
        <v>5.05044</v>
      </c>
      <c r="T161" s="123">
        <f>SUM(T162:T165)</f>
        <v>0</v>
      </c>
      <c r="AR161" s="118" t="s">
        <v>84</v>
      </c>
      <c r="AT161" s="124" t="s">
        <v>75</v>
      </c>
      <c r="AU161" s="124" t="s">
        <v>76</v>
      </c>
      <c r="AY161" s="118" t="s">
        <v>134</v>
      </c>
      <c r="BK161" s="125">
        <f>SUM(BK162:BK165)</f>
        <v>6765.36</v>
      </c>
    </row>
    <row r="162" spans="2:65" s="1" customFormat="1" ht="24.2" customHeight="1">
      <c r="B162" s="128"/>
      <c r="C162" s="129" t="s">
        <v>208</v>
      </c>
      <c r="D162" s="129" t="s">
        <v>136</v>
      </c>
      <c r="E162" s="131" t="s">
        <v>479</v>
      </c>
      <c r="F162" s="132" t="s">
        <v>480</v>
      </c>
      <c r="G162" s="133" t="s">
        <v>250</v>
      </c>
      <c r="H162" s="134">
        <v>2</v>
      </c>
      <c r="I162" s="135">
        <v>3382.68</v>
      </c>
      <c r="J162" s="135">
        <f>ROUND(I162*H162,2)</f>
        <v>6765.36</v>
      </c>
      <c r="K162" s="132" t="s">
        <v>140</v>
      </c>
      <c r="L162" s="29"/>
      <c r="M162" s="136" t="s">
        <v>1</v>
      </c>
      <c r="N162" s="137" t="s">
        <v>41</v>
      </c>
      <c r="O162" s="138">
        <v>0</v>
      </c>
      <c r="P162" s="138">
        <f>O162*H162</f>
        <v>0</v>
      </c>
      <c r="Q162" s="138">
        <v>2.52522</v>
      </c>
      <c r="R162" s="138">
        <f>Q162*H162</f>
        <v>5.05044</v>
      </c>
      <c r="S162" s="138">
        <v>0</v>
      </c>
      <c r="T162" s="139">
        <f>S162*H162</f>
        <v>0</v>
      </c>
      <c r="AR162" s="140" t="s">
        <v>141</v>
      </c>
      <c r="AT162" s="140" t="s">
        <v>136</v>
      </c>
      <c r="AU162" s="140" t="s">
        <v>84</v>
      </c>
      <c r="AY162" s="17" t="s">
        <v>134</v>
      </c>
      <c r="BE162" s="141">
        <f>IF(N162="základní",J162,0)</f>
        <v>6765.36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7" t="s">
        <v>84</v>
      </c>
      <c r="BK162" s="141">
        <f>ROUND(I162*H162,2)</f>
        <v>6765.36</v>
      </c>
      <c r="BL162" s="17" t="s">
        <v>141</v>
      </c>
      <c r="BM162" s="140" t="s">
        <v>481</v>
      </c>
    </row>
    <row r="163" spans="2:65" s="1" customFormat="1" ht="11.25">
      <c r="B163" s="29"/>
      <c r="D163" s="142" t="s">
        <v>143</v>
      </c>
      <c r="F163" s="143" t="s">
        <v>480</v>
      </c>
      <c r="L163" s="29"/>
      <c r="M163" s="144"/>
      <c r="T163" s="53"/>
      <c r="AT163" s="17" t="s">
        <v>143</v>
      </c>
      <c r="AU163" s="17" t="s">
        <v>84</v>
      </c>
    </row>
    <row r="164" spans="2:65" s="1" customFormat="1" ht="29.25">
      <c r="B164" s="29"/>
      <c r="D164" s="142" t="s">
        <v>152</v>
      </c>
      <c r="F164" s="158" t="s">
        <v>482</v>
      </c>
      <c r="L164" s="29"/>
      <c r="M164" s="144"/>
      <c r="T164" s="53"/>
      <c r="AT164" s="17" t="s">
        <v>152</v>
      </c>
      <c r="AU164" s="17" t="s">
        <v>84</v>
      </c>
    </row>
    <row r="165" spans="2:65" s="12" customFormat="1" ht="11.25">
      <c r="B165" s="145"/>
      <c r="D165" s="142" t="s">
        <v>145</v>
      </c>
      <c r="E165" s="146" t="s">
        <v>1</v>
      </c>
      <c r="F165" s="147" t="s">
        <v>86</v>
      </c>
      <c r="H165" s="148">
        <v>2</v>
      </c>
      <c r="L165" s="145"/>
      <c r="M165" s="149"/>
      <c r="T165" s="150"/>
      <c r="AT165" s="146" t="s">
        <v>145</v>
      </c>
      <c r="AU165" s="146" t="s">
        <v>84</v>
      </c>
      <c r="AV165" s="12" t="s">
        <v>86</v>
      </c>
      <c r="AW165" s="12" t="s">
        <v>33</v>
      </c>
      <c r="AX165" s="12" t="s">
        <v>84</v>
      </c>
      <c r="AY165" s="146" t="s">
        <v>134</v>
      </c>
    </row>
    <row r="166" spans="2:65" s="11" customFormat="1" ht="25.9" customHeight="1">
      <c r="B166" s="117"/>
      <c r="D166" s="118" t="s">
        <v>75</v>
      </c>
      <c r="E166" s="119" t="s">
        <v>300</v>
      </c>
      <c r="F166" s="119" t="s">
        <v>301</v>
      </c>
      <c r="J166" s="120">
        <f>BK166</f>
        <v>235.24</v>
      </c>
      <c r="L166" s="117"/>
      <c r="M166" s="121"/>
      <c r="P166" s="122">
        <f>SUM(P167:P169)</f>
        <v>0</v>
      </c>
      <c r="R166" s="122">
        <f>SUM(R167:R169)</f>
        <v>0</v>
      </c>
      <c r="T166" s="123">
        <f>SUM(T167:T169)</f>
        <v>0</v>
      </c>
      <c r="AR166" s="118" t="s">
        <v>84</v>
      </c>
      <c r="AT166" s="124" t="s">
        <v>75</v>
      </c>
      <c r="AU166" s="124" t="s">
        <v>76</v>
      </c>
      <c r="AY166" s="118" t="s">
        <v>134</v>
      </c>
      <c r="BK166" s="125">
        <f>SUM(BK167:BK169)</f>
        <v>235.24</v>
      </c>
    </row>
    <row r="167" spans="2:65" s="1" customFormat="1" ht="24.2" customHeight="1">
      <c r="B167" s="128"/>
      <c r="C167" s="129" t="s">
        <v>8</v>
      </c>
      <c r="D167" s="129" t="s">
        <v>136</v>
      </c>
      <c r="E167" s="131" t="s">
        <v>302</v>
      </c>
      <c r="F167" s="132" t="s">
        <v>303</v>
      </c>
      <c r="G167" s="133" t="s">
        <v>201</v>
      </c>
      <c r="H167" s="134">
        <v>1.4770000000000001</v>
      </c>
      <c r="I167" s="135">
        <v>159.27000000000001</v>
      </c>
      <c r="J167" s="135">
        <f>ROUND(I167*H167,2)</f>
        <v>235.24</v>
      </c>
      <c r="K167" s="132" t="s">
        <v>140</v>
      </c>
      <c r="L167" s="29"/>
      <c r="M167" s="136" t="s">
        <v>1</v>
      </c>
      <c r="N167" s="137" t="s">
        <v>41</v>
      </c>
      <c r="O167" s="138">
        <v>0</v>
      </c>
      <c r="P167" s="138">
        <f>O167*H167</f>
        <v>0</v>
      </c>
      <c r="Q167" s="138">
        <v>0</v>
      </c>
      <c r="R167" s="138">
        <f>Q167*H167</f>
        <v>0</v>
      </c>
      <c r="S167" s="138">
        <v>0</v>
      </c>
      <c r="T167" s="139">
        <f>S167*H167</f>
        <v>0</v>
      </c>
      <c r="AR167" s="140" t="s">
        <v>141</v>
      </c>
      <c r="AT167" s="140" t="s">
        <v>136</v>
      </c>
      <c r="AU167" s="140" t="s">
        <v>84</v>
      </c>
      <c r="AY167" s="17" t="s">
        <v>134</v>
      </c>
      <c r="BE167" s="141">
        <f>IF(N167="základní",J167,0)</f>
        <v>235.24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7" t="s">
        <v>84</v>
      </c>
      <c r="BK167" s="141">
        <f>ROUND(I167*H167,2)</f>
        <v>235.24</v>
      </c>
      <c r="BL167" s="17" t="s">
        <v>141</v>
      </c>
      <c r="BM167" s="140" t="s">
        <v>483</v>
      </c>
    </row>
    <row r="168" spans="2:65" s="1" customFormat="1" ht="19.5">
      <c r="B168" s="29"/>
      <c r="D168" s="142" t="s">
        <v>143</v>
      </c>
      <c r="F168" s="143" t="s">
        <v>303</v>
      </c>
      <c r="L168" s="29"/>
      <c r="M168" s="144"/>
      <c r="T168" s="53"/>
      <c r="AT168" s="17" t="s">
        <v>143</v>
      </c>
      <c r="AU168" s="17" t="s">
        <v>84</v>
      </c>
    </row>
    <row r="169" spans="2:65" s="1" customFormat="1" ht="29.25">
      <c r="B169" s="29"/>
      <c r="D169" s="142" t="s">
        <v>152</v>
      </c>
      <c r="F169" s="158" t="s">
        <v>305</v>
      </c>
      <c r="L169" s="29"/>
      <c r="M169" s="144"/>
      <c r="T169" s="53"/>
      <c r="AT169" s="17" t="s">
        <v>152</v>
      </c>
      <c r="AU169" s="17" t="s">
        <v>84</v>
      </c>
    </row>
    <row r="170" spans="2:65" s="11" customFormat="1" ht="25.9" customHeight="1">
      <c r="B170" s="117"/>
      <c r="D170" s="118" t="s">
        <v>75</v>
      </c>
      <c r="E170" s="119" t="s">
        <v>132</v>
      </c>
      <c r="F170" s="119" t="s">
        <v>133</v>
      </c>
      <c r="J170" s="120">
        <f>BK170</f>
        <v>6404.21</v>
      </c>
      <c r="L170" s="117"/>
      <c r="M170" s="121"/>
      <c r="P170" s="122">
        <f>P171</f>
        <v>0</v>
      </c>
      <c r="R170" s="122">
        <f>R171</f>
        <v>0</v>
      </c>
      <c r="T170" s="123">
        <f>T171</f>
        <v>0</v>
      </c>
      <c r="AR170" s="118" t="s">
        <v>84</v>
      </c>
      <c r="AT170" s="124" t="s">
        <v>75</v>
      </c>
      <c r="AU170" s="124" t="s">
        <v>76</v>
      </c>
      <c r="AY170" s="118" t="s">
        <v>134</v>
      </c>
      <c r="BK170" s="125">
        <f>BK171</f>
        <v>6404.21</v>
      </c>
    </row>
    <row r="171" spans="2:65" s="11" customFormat="1" ht="22.9" customHeight="1">
      <c r="B171" s="117"/>
      <c r="D171" s="118" t="s">
        <v>75</v>
      </c>
      <c r="E171" s="126" t="s">
        <v>84</v>
      </c>
      <c r="F171" s="126" t="s">
        <v>135</v>
      </c>
      <c r="J171" s="127">
        <f>BK171</f>
        <v>6404.21</v>
      </c>
      <c r="L171" s="117"/>
      <c r="M171" s="121"/>
      <c r="P171" s="122">
        <f>SUM(P172:P188)</f>
        <v>0</v>
      </c>
      <c r="R171" s="122">
        <f>SUM(R172:R188)</f>
        <v>0</v>
      </c>
      <c r="T171" s="123">
        <f>SUM(T172:T188)</f>
        <v>0</v>
      </c>
      <c r="AR171" s="118" t="s">
        <v>84</v>
      </c>
      <c r="AT171" s="124" t="s">
        <v>75</v>
      </c>
      <c r="AU171" s="124" t="s">
        <v>84</v>
      </c>
      <c r="AY171" s="118" t="s">
        <v>134</v>
      </c>
      <c r="BK171" s="125">
        <f>SUM(BK172:BK188)</f>
        <v>6404.21</v>
      </c>
    </row>
    <row r="172" spans="2:65" s="1" customFormat="1" ht="33" customHeight="1">
      <c r="B172" s="128"/>
      <c r="C172" s="129" t="s">
        <v>218</v>
      </c>
      <c r="D172" s="129" t="s">
        <v>136</v>
      </c>
      <c r="E172" s="131" t="s">
        <v>484</v>
      </c>
      <c r="F172" s="132" t="s">
        <v>485</v>
      </c>
      <c r="G172" s="133" t="s">
        <v>250</v>
      </c>
      <c r="H172" s="134">
        <v>2.7</v>
      </c>
      <c r="I172" s="135">
        <v>1804.1</v>
      </c>
      <c r="J172" s="135">
        <f>ROUND(I172*H172,2)</f>
        <v>4871.07</v>
      </c>
      <c r="K172" s="132" t="s">
        <v>140</v>
      </c>
      <c r="L172" s="29"/>
      <c r="M172" s="136" t="s">
        <v>1</v>
      </c>
      <c r="N172" s="137" t="s">
        <v>41</v>
      </c>
      <c r="O172" s="138">
        <v>0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141</v>
      </c>
      <c r="AT172" s="140" t="s">
        <v>136</v>
      </c>
      <c r="AU172" s="140" t="s">
        <v>86</v>
      </c>
      <c r="AY172" s="17" t="s">
        <v>134</v>
      </c>
      <c r="BE172" s="141">
        <f>IF(N172="základní",J172,0)</f>
        <v>4871.07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7" t="s">
        <v>84</v>
      </c>
      <c r="BK172" s="141">
        <f>ROUND(I172*H172,2)</f>
        <v>4871.07</v>
      </c>
      <c r="BL172" s="17" t="s">
        <v>141</v>
      </c>
      <c r="BM172" s="140" t="s">
        <v>486</v>
      </c>
    </row>
    <row r="173" spans="2:65" s="1" customFormat="1" ht="19.5">
      <c r="B173" s="29"/>
      <c r="D173" s="142" t="s">
        <v>143</v>
      </c>
      <c r="F173" s="143" t="s">
        <v>487</v>
      </c>
      <c r="L173" s="29"/>
      <c r="M173" s="144"/>
      <c r="T173" s="53"/>
      <c r="AT173" s="17" t="s">
        <v>143</v>
      </c>
      <c r="AU173" s="17" t="s">
        <v>86</v>
      </c>
    </row>
    <row r="174" spans="2:65" s="12" customFormat="1" ht="11.25">
      <c r="B174" s="145"/>
      <c r="D174" s="142" t="s">
        <v>145</v>
      </c>
      <c r="E174" s="146" t="s">
        <v>1</v>
      </c>
      <c r="F174" s="147" t="s">
        <v>488</v>
      </c>
      <c r="H174" s="148">
        <v>2.7</v>
      </c>
      <c r="L174" s="145"/>
      <c r="M174" s="149"/>
      <c r="T174" s="150"/>
      <c r="AT174" s="146" t="s">
        <v>145</v>
      </c>
      <c r="AU174" s="146" t="s">
        <v>86</v>
      </c>
      <c r="AV174" s="12" t="s">
        <v>86</v>
      </c>
      <c r="AW174" s="12" t="s">
        <v>33</v>
      </c>
      <c r="AX174" s="12" t="s">
        <v>84</v>
      </c>
      <c r="AY174" s="146" t="s">
        <v>134</v>
      </c>
    </row>
    <row r="175" spans="2:65" s="1" customFormat="1" ht="37.9" customHeight="1">
      <c r="B175" s="128"/>
      <c r="C175" s="129" t="s">
        <v>165</v>
      </c>
      <c r="D175" s="129" t="s">
        <v>136</v>
      </c>
      <c r="E175" s="131" t="s">
        <v>339</v>
      </c>
      <c r="F175" s="132" t="s">
        <v>340</v>
      </c>
      <c r="G175" s="133" t="s">
        <v>250</v>
      </c>
      <c r="H175" s="134">
        <v>2.7</v>
      </c>
      <c r="I175" s="135">
        <v>257.08</v>
      </c>
      <c r="J175" s="135">
        <f>ROUND(I175*H175,2)</f>
        <v>694.12</v>
      </c>
      <c r="K175" s="132" t="s">
        <v>140</v>
      </c>
      <c r="L175" s="29"/>
      <c r="M175" s="136" t="s">
        <v>1</v>
      </c>
      <c r="N175" s="137" t="s">
        <v>41</v>
      </c>
      <c r="O175" s="138">
        <v>0</v>
      </c>
      <c r="P175" s="138">
        <f>O175*H175</f>
        <v>0</v>
      </c>
      <c r="Q175" s="138">
        <v>0</v>
      </c>
      <c r="R175" s="138">
        <f>Q175*H175</f>
        <v>0</v>
      </c>
      <c r="S175" s="138">
        <v>0</v>
      </c>
      <c r="T175" s="139">
        <f>S175*H175</f>
        <v>0</v>
      </c>
      <c r="AR175" s="140" t="s">
        <v>141</v>
      </c>
      <c r="AT175" s="140" t="s">
        <v>136</v>
      </c>
      <c r="AU175" s="140" t="s">
        <v>86</v>
      </c>
      <c r="AY175" s="17" t="s">
        <v>134</v>
      </c>
      <c r="BE175" s="141">
        <f>IF(N175="základní",J175,0)</f>
        <v>694.12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7" t="s">
        <v>84</v>
      </c>
      <c r="BK175" s="141">
        <f>ROUND(I175*H175,2)</f>
        <v>694.12</v>
      </c>
      <c r="BL175" s="17" t="s">
        <v>141</v>
      </c>
      <c r="BM175" s="140" t="s">
        <v>489</v>
      </c>
    </row>
    <row r="176" spans="2:65" s="1" customFormat="1" ht="39">
      <c r="B176" s="29"/>
      <c r="D176" s="142" t="s">
        <v>143</v>
      </c>
      <c r="F176" s="143" t="s">
        <v>342</v>
      </c>
      <c r="L176" s="29"/>
      <c r="M176" s="144"/>
      <c r="T176" s="53"/>
      <c r="AT176" s="17" t="s">
        <v>143</v>
      </c>
      <c r="AU176" s="17" t="s">
        <v>86</v>
      </c>
    </row>
    <row r="177" spans="2:65" s="12" customFormat="1" ht="11.25">
      <c r="B177" s="145"/>
      <c r="D177" s="142" t="s">
        <v>145</v>
      </c>
      <c r="E177" s="146" t="s">
        <v>1</v>
      </c>
      <c r="F177" s="147" t="s">
        <v>490</v>
      </c>
      <c r="H177" s="148">
        <v>2.7</v>
      </c>
      <c r="L177" s="145"/>
      <c r="M177" s="149"/>
      <c r="T177" s="150"/>
      <c r="AT177" s="146" t="s">
        <v>145</v>
      </c>
      <c r="AU177" s="146" t="s">
        <v>86</v>
      </c>
      <c r="AV177" s="12" t="s">
        <v>86</v>
      </c>
      <c r="AW177" s="12" t="s">
        <v>33</v>
      </c>
      <c r="AX177" s="12" t="s">
        <v>84</v>
      </c>
      <c r="AY177" s="146" t="s">
        <v>134</v>
      </c>
    </row>
    <row r="178" spans="2:65" s="1" customFormat="1" ht="37.9" customHeight="1">
      <c r="B178" s="128"/>
      <c r="C178" s="129" t="s">
        <v>230</v>
      </c>
      <c r="D178" s="129" t="s">
        <v>136</v>
      </c>
      <c r="E178" s="131" t="s">
        <v>344</v>
      </c>
      <c r="F178" s="132" t="s">
        <v>345</v>
      </c>
      <c r="G178" s="133" t="s">
        <v>250</v>
      </c>
      <c r="H178" s="134">
        <v>67.5</v>
      </c>
      <c r="I178" s="135">
        <v>1.0900000000000001</v>
      </c>
      <c r="J178" s="135">
        <f>ROUND(I178*H178,2)</f>
        <v>73.58</v>
      </c>
      <c r="K178" s="132" t="s">
        <v>140</v>
      </c>
      <c r="L178" s="29"/>
      <c r="M178" s="136" t="s">
        <v>1</v>
      </c>
      <c r="N178" s="137" t="s">
        <v>41</v>
      </c>
      <c r="O178" s="138">
        <v>0</v>
      </c>
      <c r="P178" s="138">
        <f>O178*H178</f>
        <v>0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AR178" s="140" t="s">
        <v>141</v>
      </c>
      <c r="AT178" s="140" t="s">
        <v>136</v>
      </c>
      <c r="AU178" s="140" t="s">
        <v>86</v>
      </c>
      <c r="AY178" s="17" t="s">
        <v>134</v>
      </c>
      <c r="BE178" s="141">
        <f>IF(N178="základní",J178,0)</f>
        <v>73.58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7" t="s">
        <v>84</v>
      </c>
      <c r="BK178" s="141">
        <f>ROUND(I178*H178,2)</f>
        <v>73.58</v>
      </c>
      <c r="BL178" s="17" t="s">
        <v>141</v>
      </c>
      <c r="BM178" s="140" t="s">
        <v>491</v>
      </c>
    </row>
    <row r="179" spans="2:65" s="1" customFormat="1" ht="48.75">
      <c r="B179" s="29"/>
      <c r="D179" s="142" t="s">
        <v>143</v>
      </c>
      <c r="F179" s="143" t="s">
        <v>347</v>
      </c>
      <c r="L179" s="29"/>
      <c r="M179" s="144"/>
      <c r="T179" s="53"/>
      <c r="AT179" s="17" t="s">
        <v>143</v>
      </c>
      <c r="AU179" s="17" t="s">
        <v>86</v>
      </c>
    </row>
    <row r="180" spans="2:65" s="12" customFormat="1" ht="11.25">
      <c r="B180" s="145"/>
      <c r="D180" s="142" t="s">
        <v>145</v>
      </c>
      <c r="E180" s="146" t="s">
        <v>1</v>
      </c>
      <c r="F180" s="147" t="s">
        <v>492</v>
      </c>
      <c r="H180" s="148">
        <v>67.5</v>
      </c>
      <c r="L180" s="145"/>
      <c r="M180" s="149"/>
      <c r="T180" s="150"/>
      <c r="AT180" s="146" t="s">
        <v>145</v>
      </c>
      <c r="AU180" s="146" t="s">
        <v>86</v>
      </c>
      <c r="AV180" s="12" t="s">
        <v>86</v>
      </c>
      <c r="AW180" s="12" t="s">
        <v>33</v>
      </c>
      <c r="AX180" s="12" t="s">
        <v>76</v>
      </c>
      <c r="AY180" s="146" t="s">
        <v>134</v>
      </c>
    </row>
    <row r="181" spans="2:65" s="13" customFormat="1" ht="11.25">
      <c r="B181" s="151"/>
      <c r="D181" s="142" t="s">
        <v>145</v>
      </c>
      <c r="E181" s="152" t="s">
        <v>1</v>
      </c>
      <c r="F181" s="153" t="s">
        <v>147</v>
      </c>
      <c r="H181" s="154">
        <v>67.5</v>
      </c>
      <c r="L181" s="151"/>
      <c r="M181" s="155"/>
      <c r="T181" s="156"/>
      <c r="AT181" s="152" t="s">
        <v>145</v>
      </c>
      <c r="AU181" s="152" t="s">
        <v>86</v>
      </c>
      <c r="AV181" s="13" t="s">
        <v>141</v>
      </c>
      <c r="AW181" s="13" t="s">
        <v>33</v>
      </c>
      <c r="AX181" s="13" t="s">
        <v>84</v>
      </c>
      <c r="AY181" s="152" t="s">
        <v>134</v>
      </c>
    </row>
    <row r="182" spans="2:65" s="1" customFormat="1" ht="24.2" customHeight="1">
      <c r="B182" s="128"/>
      <c r="C182" s="129" t="s">
        <v>394</v>
      </c>
      <c r="D182" s="129" t="s">
        <v>136</v>
      </c>
      <c r="E182" s="131" t="s">
        <v>349</v>
      </c>
      <c r="F182" s="132" t="s">
        <v>350</v>
      </c>
      <c r="G182" s="133" t="s">
        <v>250</v>
      </c>
      <c r="H182" s="134">
        <v>2.7</v>
      </c>
      <c r="I182" s="135">
        <v>50.93</v>
      </c>
      <c r="J182" s="135">
        <f>ROUND(I182*H182,2)</f>
        <v>137.51</v>
      </c>
      <c r="K182" s="132" t="s">
        <v>140</v>
      </c>
      <c r="L182" s="29"/>
      <c r="M182" s="136" t="s">
        <v>1</v>
      </c>
      <c r="N182" s="137" t="s">
        <v>41</v>
      </c>
      <c r="O182" s="138">
        <v>0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141</v>
      </c>
      <c r="AT182" s="140" t="s">
        <v>136</v>
      </c>
      <c r="AU182" s="140" t="s">
        <v>86</v>
      </c>
      <c r="AY182" s="17" t="s">
        <v>134</v>
      </c>
      <c r="BE182" s="141">
        <f>IF(N182="základní",J182,0)</f>
        <v>137.51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7" t="s">
        <v>84</v>
      </c>
      <c r="BK182" s="141">
        <f>ROUND(I182*H182,2)</f>
        <v>137.51</v>
      </c>
      <c r="BL182" s="17" t="s">
        <v>141</v>
      </c>
      <c r="BM182" s="140" t="s">
        <v>493</v>
      </c>
    </row>
    <row r="183" spans="2:65" s="1" customFormat="1" ht="29.25">
      <c r="B183" s="29"/>
      <c r="D183" s="142" t="s">
        <v>143</v>
      </c>
      <c r="F183" s="143" t="s">
        <v>352</v>
      </c>
      <c r="L183" s="29"/>
      <c r="M183" s="144"/>
      <c r="T183" s="53"/>
      <c r="AT183" s="17" t="s">
        <v>143</v>
      </c>
      <c r="AU183" s="17" t="s">
        <v>86</v>
      </c>
    </row>
    <row r="184" spans="2:65" s="12" customFormat="1" ht="11.25">
      <c r="B184" s="145"/>
      <c r="D184" s="142" t="s">
        <v>145</v>
      </c>
      <c r="E184" s="146" t="s">
        <v>1</v>
      </c>
      <c r="F184" s="147" t="s">
        <v>490</v>
      </c>
      <c r="H184" s="148">
        <v>2.7</v>
      </c>
      <c r="L184" s="145"/>
      <c r="M184" s="149"/>
      <c r="T184" s="150"/>
      <c r="AT184" s="146" t="s">
        <v>145</v>
      </c>
      <c r="AU184" s="146" t="s">
        <v>86</v>
      </c>
      <c r="AV184" s="12" t="s">
        <v>86</v>
      </c>
      <c r="AW184" s="12" t="s">
        <v>33</v>
      </c>
      <c r="AX184" s="12" t="s">
        <v>84</v>
      </c>
      <c r="AY184" s="146" t="s">
        <v>134</v>
      </c>
    </row>
    <row r="185" spans="2:65" s="1" customFormat="1" ht="33" customHeight="1">
      <c r="B185" s="128"/>
      <c r="C185" s="129" t="s">
        <v>399</v>
      </c>
      <c r="D185" s="129" t="s">
        <v>136</v>
      </c>
      <c r="E185" s="131" t="s">
        <v>224</v>
      </c>
      <c r="F185" s="132" t="s">
        <v>225</v>
      </c>
      <c r="G185" s="133" t="s">
        <v>201</v>
      </c>
      <c r="H185" s="134">
        <v>4.4550000000000001</v>
      </c>
      <c r="I185" s="135">
        <v>140.94999999999999</v>
      </c>
      <c r="J185" s="135">
        <f>ROUND(I185*H185,2)</f>
        <v>627.92999999999995</v>
      </c>
      <c r="K185" s="132" t="s">
        <v>140</v>
      </c>
      <c r="L185" s="29"/>
      <c r="M185" s="136" t="s">
        <v>1</v>
      </c>
      <c r="N185" s="137" t="s">
        <v>41</v>
      </c>
      <c r="O185" s="138">
        <v>0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141</v>
      </c>
      <c r="AT185" s="140" t="s">
        <v>136</v>
      </c>
      <c r="AU185" s="140" t="s">
        <v>86</v>
      </c>
      <c r="AY185" s="17" t="s">
        <v>134</v>
      </c>
      <c r="BE185" s="141">
        <f>IF(N185="základní",J185,0)</f>
        <v>627.92999999999995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7" t="s">
        <v>84</v>
      </c>
      <c r="BK185" s="141">
        <f>ROUND(I185*H185,2)</f>
        <v>627.92999999999995</v>
      </c>
      <c r="BL185" s="17" t="s">
        <v>141</v>
      </c>
      <c r="BM185" s="140" t="s">
        <v>494</v>
      </c>
    </row>
    <row r="186" spans="2:65" s="1" customFormat="1" ht="29.25">
      <c r="B186" s="29"/>
      <c r="D186" s="142" t="s">
        <v>143</v>
      </c>
      <c r="F186" s="143" t="s">
        <v>227</v>
      </c>
      <c r="L186" s="29"/>
      <c r="M186" s="144"/>
      <c r="T186" s="53"/>
      <c r="AT186" s="17" t="s">
        <v>143</v>
      </c>
      <c r="AU186" s="17" t="s">
        <v>86</v>
      </c>
    </row>
    <row r="187" spans="2:65" s="12" customFormat="1" ht="11.25">
      <c r="B187" s="145"/>
      <c r="D187" s="142" t="s">
        <v>145</v>
      </c>
      <c r="E187" s="146" t="s">
        <v>1</v>
      </c>
      <c r="F187" s="147" t="s">
        <v>495</v>
      </c>
      <c r="H187" s="148">
        <v>4.4550000000000001</v>
      </c>
      <c r="L187" s="145"/>
      <c r="M187" s="149"/>
      <c r="T187" s="150"/>
      <c r="AT187" s="146" t="s">
        <v>145</v>
      </c>
      <c r="AU187" s="146" t="s">
        <v>86</v>
      </c>
      <c r="AV187" s="12" t="s">
        <v>86</v>
      </c>
      <c r="AW187" s="12" t="s">
        <v>33</v>
      </c>
      <c r="AX187" s="12" t="s">
        <v>76</v>
      </c>
      <c r="AY187" s="146" t="s">
        <v>134</v>
      </c>
    </row>
    <row r="188" spans="2:65" s="13" customFormat="1" ht="11.25">
      <c r="B188" s="151"/>
      <c r="D188" s="142" t="s">
        <v>145</v>
      </c>
      <c r="E188" s="152" t="s">
        <v>1</v>
      </c>
      <c r="F188" s="153" t="s">
        <v>147</v>
      </c>
      <c r="H188" s="154">
        <v>4.4550000000000001</v>
      </c>
      <c r="L188" s="151"/>
      <c r="M188" s="185"/>
      <c r="N188" s="186"/>
      <c r="O188" s="186"/>
      <c r="P188" s="186"/>
      <c r="Q188" s="186"/>
      <c r="R188" s="186"/>
      <c r="S188" s="186"/>
      <c r="T188" s="187"/>
      <c r="AT188" s="152" t="s">
        <v>145</v>
      </c>
      <c r="AU188" s="152" t="s">
        <v>86</v>
      </c>
      <c r="AV188" s="13" t="s">
        <v>141</v>
      </c>
      <c r="AW188" s="13" t="s">
        <v>33</v>
      </c>
      <c r="AX188" s="13" t="s">
        <v>84</v>
      </c>
      <c r="AY188" s="152" t="s">
        <v>134</v>
      </c>
    </row>
    <row r="189" spans="2:65" s="1" customFormat="1" ht="6.95" customHeight="1">
      <c r="B189" s="41"/>
      <c r="C189" s="42"/>
      <c r="D189" s="42"/>
      <c r="E189" s="42"/>
      <c r="F189" s="42"/>
      <c r="G189" s="42"/>
      <c r="H189" s="42"/>
      <c r="I189" s="42"/>
      <c r="J189" s="42"/>
      <c r="K189" s="42"/>
      <c r="L189" s="29"/>
    </row>
  </sheetData>
  <autoFilter ref="C120:K188" xr:uid="{00000000-0009-0000-0000-000005000000}"/>
  <mergeCells count="8">
    <mergeCell ref="E111:H111"/>
    <mergeCell ref="E113:H113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BM13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227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101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>
      <c r="B4" s="20"/>
      <c r="D4" s="21" t="s">
        <v>105</v>
      </c>
      <c r="L4" s="20"/>
      <c r="M4" s="85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228" t="str">
        <f>'Rekapitulace stavby'!K6</f>
        <v>Humpolec - ZL</v>
      </c>
      <c r="F7" s="229"/>
      <c r="G7" s="229"/>
      <c r="H7" s="229"/>
      <c r="L7" s="20"/>
    </row>
    <row r="8" spans="2:46" s="1" customFormat="1" ht="12" customHeight="1">
      <c r="B8" s="29"/>
      <c r="D8" s="26" t="s">
        <v>106</v>
      </c>
      <c r="L8" s="29"/>
    </row>
    <row r="9" spans="2:46" s="1" customFormat="1" ht="16.5" customHeight="1">
      <c r="B9" s="29"/>
      <c r="E9" s="194" t="s">
        <v>496</v>
      </c>
      <c r="F9" s="230"/>
      <c r="G9" s="230"/>
      <c r="H9" s="230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6" t="s">
        <v>16</v>
      </c>
      <c r="F11" s="24" t="s">
        <v>1</v>
      </c>
      <c r="I11" s="26" t="s">
        <v>17</v>
      </c>
      <c r="J11" s="24" t="s">
        <v>1</v>
      </c>
      <c r="L11" s="29"/>
    </row>
    <row r="12" spans="2:46" s="1" customFormat="1" ht="12" customHeight="1">
      <c r="B12" s="29"/>
      <c r="D12" s="26" t="s">
        <v>18</v>
      </c>
      <c r="F12" s="24" t="s">
        <v>19</v>
      </c>
      <c r="I12" s="26" t="s">
        <v>20</v>
      </c>
      <c r="J12" s="49" t="str">
        <f>'Rekapitulace stavby'!AN8</f>
        <v>13. 6. 2024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6" t="s">
        <v>22</v>
      </c>
      <c r="I14" s="26" t="s">
        <v>23</v>
      </c>
      <c r="J14" s="24" t="s">
        <v>24</v>
      </c>
      <c r="L14" s="29"/>
    </row>
    <row r="15" spans="2:46" s="1" customFormat="1" ht="18" customHeight="1">
      <c r="B15" s="29"/>
      <c r="E15" s="24" t="s">
        <v>25</v>
      </c>
      <c r="I15" s="26" t="s">
        <v>26</v>
      </c>
      <c r="J15" s="24" t="s">
        <v>27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6" t="s">
        <v>28</v>
      </c>
      <c r="I17" s="26" t="s">
        <v>23</v>
      </c>
      <c r="J17" s="24" t="s">
        <v>29</v>
      </c>
      <c r="L17" s="29"/>
    </row>
    <row r="18" spans="2:12" s="1" customFormat="1" ht="18" customHeight="1">
      <c r="B18" s="29"/>
      <c r="E18" s="24" t="s">
        <v>30</v>
      </c>
      <c r="I18" s="26" t="s">
        <v>26</v>
      </c>
      <c r="J18" s="24" t="s">
        <v>31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6" t="s">
        <v>32</v>
      </c>
      <c r="I20" s="26" t="s">
        <v>23</v>
      </c>
      <c r="J20" s="24" t="str">
        <f>IF('Rekapitulace stavby'!AN16="","",'Rekapitulace stavby'!AN16)</f>
        <v/>
      </c>
      <c r="L20" s="29"/>
    </row>
    <row r="21" spans="2:12" s="1" customFormat="1" ht="18" customHeight="1">
      <c r="B21" s="29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6" t="s">
        <v>34</v>
      </c>
      <c r="I23" s="26" t="s">
        <v>23</v>
      </c>
      <c r="J23" s="24" t="str">
        <f>IF('Rekapitulace stavby'!AN19="","",'Rekapitulace stavby'!AN19)</f>
        <v/>
      </c>
      <c r="L23" s="29"/>
    </row>
    <row r="24" spans="2:12" s="1" customFormat="1" ht="18" customHeight="1">
      <c r="B24" s="29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6" t="s">
        <v>35</v>
      </c>
      <c r="L26" s="29"/>
    </row>
    <row r="27" spans="2:12" s="7" customFormat="1" ht="16.5" customHeight="1">
      <c r="B27" s="86"/>
      <c r="E27" s="216" t="s">
        <v>1</v>
      </c>
      <c r="F27" s="216"/>
      <c r="G27" s="216"/>
      <c r="H27" s="216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36</v>
      </c>
      <c r="J30" s="63">
        <f>ROUND(J118, 2)</f>
        <v>53422.16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customHeight="1">
      <c r="B33" s="29"/>
      <c r="D33" s="52" t="s">
        <v>40</v>
      </c>
      <c r="E33" s="26" t="s">
        <v>41</v>
      </c>
      <c r="F33" s="88">
        <f>ROUND((SUM(BE118:BE133)),  2)</f>
        <v>53422.16</v>
      </c>
      <c r="I33" s="89">
        <v>0.21</v>
      </c>
      <c r="J33" s="88">
        <f>ROUND(((SUM(BE118:BE133))*I33),  2)</f>
        <v>11218.65</v>
      </c>
      <c r="L33" s="29"/>
    </row>
    <row r="34" spans="2:12" s="1" customFormat="1" ht="14.45" customHeight="1">
      <c r="B34" s="29"/>
      <c r="E34" s="26" t="s">
        <v>42</v>
      </c>
      <c r="F34" s="88">
        <f>ROUND((SUM(BF118:BF133)),  2)</f>
        <v>0</v>
      </c>
      <c r="I34" s="89">
        <v>0.12</v>
      </c>
      <c r="J34" s="88">
        <f>ROUND(((SUM(BF118:BF133))*I34),  2)</f>
        <v>0</v>
      </c>
      <c r="L34" s="29"/>
    </row>
    <row r="35" spans="2:12" s="1" customFormat="1" ht="14.45" hidden="1" customHeight="1">
      <c r="B35" s="29"/>
      <c r="E35" s="26" t="s">
        <v>43</v>
      </c>
      <c r="F35" s="88">
        <f>ROUND((SUM(BG118:BG133)),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6" t="s">
        <v>44</v>
      </c>
      <c r="F36" s="88">
        <f>ROUND((SUM(BH118:BH133)),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6" t="s">
        <v>45</v>
      </c>
      <c r="F37" s="88">
        <f>ROUND((SUM(BI118:BI133)),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46</v>
      </c>
      <c r="E39" s="54"/>
      <c r="F39" s="54"/>
      <c r="G39" s="92" t="s">
        <v>47</v>
      </c>
      <c r="H39" s="93" t="s">
        <v>48</v>
      </c>
      <c r="I39" s="54"/>
      <c r="J39" s="94">
        <f>SUM(J30:J37)</f>
        <v>64640.810000000005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29"/>
      <c r="D61" s="40" t="s">
        <v>51</v>
      </c>
      <c r="E61" s="31"/>
      <c r="F61" s="96" t="s">
        <v>52</v>
      </c>
      <c r="G61" s="40" t="s">
        <v>51</v>
      </c>
      <c r="H61" s="31"/>
      <c r="I61" s="31"/>
      <c r="J61" s="97" t="s">
        <v>52</v>
      </c>
      <c r="K61" s="31"/>
      <c r="L61" s="29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29"/>
      <c r="D76" s="40" t="s">
        <v>51</v>
      </c>
      <c r="E76" s="31"/>
      <c r="F76" s="96" t="s">
        <v>52</v>
      </c>
      <c r="G76" s="40" t="s">
        <v>51</v>
      </c>
      <c r="H76" s="31"/>
      <c r="I76" s="31"/>
      <c r="J76" s="97" t="s">
        <v>52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21" t="s">
        <v>108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6" t="s">
        <v>14</v>
      </c>
      <c r="L84" s="29"/>
    </row>
    <row r="85" spans="2:47" s="1" customFormat="1" ht="16.5" customHeight="1">
      <c r="B85" s="29"/>
      <c r="E85" s="228" t="str">
        <f>E7</f>
        <v>Humpolec - ZL</v>
      </c>
      <c r="F85" s="229"/>
      <c r="G85" s="229"/>
      <c r="H85" s="229"/>
      <c r="L85" s="29"/>
    </row>
    <row r="86" spans="2:47" s="1" customFormat="1" ht="12" customHeight="1">
      <c r="B86" s="29"/>
      <c r="C86" s="26" t="s">
        <v>106</v>
      </c>
      <c r="L86" s="29"/>
    </row>
    <row r="87" spans="2:47" s="1" customFormat="1" ht="16.5" customHeight="1">
      <c r="B87" s="29"/>
      <c r="E87" s="194" t="str">
        <f>E9</f>
        <v>ZL1.5 - Změnový list č.1.5 - zalití kanalizace</v>
      </c>
      <c r="F87" s="230"/>
      <c r="G87" s="230"/>
      <c r="H87" s="230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6" t="s">
        <v>18</v>
      </c>
      <c r="F89" s="24" t="str">
        <f>F12</f>
        <v xml:space="preserve"> </v>
      </c>
      <c r="I89" s="26" t="s">
        <v>20</v>
      </c>
      <c r="J89" s="49" t="str">
        <f>IF(J12="","",J12)</f>
        <v>13. 6. 2024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6" t="s">
        <v>22</v>
      </c>
      <c r="F91" s="24" t="str">
        <f>E15</f>
        <v>Město Humpolec, Horní náměstí 300, 396 22 Humpolec</v>
      </c>
      <c r="I91" s="26" t="s">
        <v>32</v>
      </c>
      <c r="J91" s="27" t="str">
        <f>E21</f>
        <v xml:space="preserve"> </v>
      </c>
      <c r="L91" s="29"/>
    </row>
    <row r="92" spans="2:47" s="1" customFormat="1" ht="15.2" customHeight="1">
      <c r="B92" s="29"/>
      <c r="C92" s="26" t="s">
        <v>28</v>
      </c>
      <c r="F92" s="24" t="str">
        <f>IF(E18="","",E18)</f>
        <v>PKbau s.r.o.</v>
      </c>
      <c r="I92" s="26" t="s">
        <v>34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109</v>
      </c>
      <c r="D94" s="90"/>
      <c r="E94" s="90"/>
      <c r="F94" s="90"/>
      <c r="G94" s="90"/>
      <c r="H94" s="90"/>
      <c r="I94" s="90"/>
      <c r="J94" s="99" t="s">
        <v>110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111</v>
      </c>
      <c r="J96" s="63">
        <f>J118</f>
        <v>53422.16</v>
      </c>
      <c r="L96" s="29"/>
      <c r="AU96" s="17" t="s">
        <v>112</v>
      </c>
    </row>
    <row r="97" spans="2:12" s="8" customFormat="1" ht="24.95" customHeight="1">
      <c r="B97" s="101"/>
      <c r="D97" s="102" t="s">
        <v>443</v>
      </c>
      <c r="E97" s="103"/>
      <c r="F97" s="103"/>
      <c r="G97" s="103"/>
      <c r="H97" s="103"/>
      <c r="I97" s="103"/>
      <c r="J97" s="104">
        <f>J119</f>
        <v>47890.87</v>
      </c>
      <c r="L97" s="101"/>
    </row>
    <row r="98" spans="2:12" s="8" customFormat="1" ht="24.95" customHeight="1">
      <c r="B98" s="101"/>
      <c r="D98" s="102" t="s">
        <v>444</v>
      </c>
      <c r="E98" s="103"/>
      <c r="F98" s="103"/>
      <c r="G98" s="103"/>
      <c r="H98" s="103"/>
      <c r="I98" s="103"/>
      <c r="J98" s="104">
        <f>J130</f>
        <v>5531.29</v>
      </c>
      <c r="L98" s="101"/>
    </row>
    <row r="99" spans="2:12" s="1" customFormat="1" ht="21.75" customHeight="1">
      <c r="B99" s="29"/>
      <c r="L99" s="29"/>
    </row>
    <row r="100" spans="2:12" s="1" customFormat="1" ht="6.95" customHeight="1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29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9"/>
    </row>
    <row r="105" spans="2:12" s="1" customFormat="1" ht="24.95" customHeight="1">
      <c r="B105" s="29"/>
      <c r="C105" s="21" t="s">
        <v>119</v>
      </c>
      <c r="L105" s="29"/>
    </row>
    <row r="106" spans="2:12" s="1" customFormat="1" ht="6.95" customHeight="1">
      <c r="B106" s="29"/>
      <c r="L106" s="29"/>
    </row>
    <row r="107" spans="2:12" s="1" customFormat="1" ht="12" customHeight="1">
      <c r="B107" s="29"/>
      <c r="C107" s="26" t="s">
        <v>14</v>
      </c>
      <c r="L107" s="29"/>
    </row>
    <row r="108" spans="2:12" s="1" customFormat="1" ht="16.5" customHeight="1">
      <c r="B108" s="29"/>
      <c r="E108" s="228" t="str">
        <f>E7</f>
        <v>Humpolec - ZL</v>
      </c>
      <c r="F108" s="229"/>
      <c r="G108" s="229"/>
      <c r="H108" s="229"/>
      <c r="L108" s="29"/>
    </row>
    <row r="109" spans="2:12" s="1" customFormat="1" ht="12" customHeight="1">
      <c r="B109" s="29"/>
      <c r="C109" s="26" t="s">
        <v>106</v>
      </c>
      <c r="L109" s="29"/>
    </row>
    <row r="110" spans="2:12" s="1" customFormat="1" ht="16.5" customHeight="1">
      <c r="B110" s="29"/>
      <c r="E110" s="194" t="str">
        <f>E9</f>
        <v>ZL1.5 - Změnový list č.1.5 - zalití kanalizace</v>
      </c>
      <c r="F110" s="230"/>
      <c r="G110" s="230"/>
      <c r="H110" s="230"/>
      <c r="L110" s="29"/>
    </row>
    <row r="111" spans="2:12" s="1" customFormat="1" ht="6.95" customHeight="1">
      <c r="B111" s="29"/>
      <c r="L111" s="29"/>
    </row>
    <row r="112" spans="2:12" s="1" customFormat="1" ht="12" customHeight="1">
      <c r="B112" s="29"/>
      <c r="C112" s="26" t="s">
        <v>18</v>
      </c>
      <c r="F112" s="24" t="str">
        <f>F12</f>
        <v xml:space="preserve"> </v>
      </c>
      <c r="I112" s="26" t="s">
        <v>20</v>
      </c>
      <c r="J112" s="49" t="str">
        <f>IF(J12="","",J12)</f>
        <v>13. 6. 2024</v>
      </c>
      <c r="L112" s="29"/>
    </row>
    <row r="113" spans="2:65" s="1" customFormat="1" ht="6.95" customHeight="1">
      <c r="B113" s="29"/>
      <c r="L113" s="29"/>
    </row>
    <row r="114" spans="2:65" s="1" customFormat="1" ht="15.2" customHeight="1">
      <c r="B114" s="29"/>
      <c r="C114" s="26" t="s">
        <v>22</v>
      </c>
      <c r="F114" s="24" t="str">
        <f>E15</f>
        <v>Město Humpolec, Horní náměstí 300, 396 22 Humpolec</v>
      </c>
      <c r="I114" s="26" t="s">
        <v>32</v>
      </c>
      <c r="J114" s="27" t="str">
        <f>E21</f>
        <v xml:space="preserve"> </v>
      </c>
      <c r="L114" s="29"/>
    </row>
    <row r="115" spans="2:65" s="1" customFormat="1" ht="15.2" customHeight="1">
      <c r="B115" s="29"/>
      <c r="C115" s="26" t="s">
        <v>28</v>
      </c>
      <c r="F115" s="24" t="str">
        <f>IF(E18="","",E18)</f>
        <v>PKbau s.r.o.</v>
      </c>
      <c r="I115" s="26" t="s">
        <v>34</v>
      </c>
      <c r="J115" s="27" t="str">
        <f>E24</f>
        <v xml:space="preserve"> </v>
      </c>
      <c r="L115" s="29"/>
    </row>
    <row r="116" spans="2:65" s="1" customFormat="1" ht="10.35" customHeight="1">
      <c r="B116" s="29"/>
      <c r="L116" s="29"/>
    </row>
    <row r="117" spans="2:65" s="10" customFormat="1" ht="29.25" customHeight="1">
      <c r="B117" s="109"/>
      <c r="C117" s="110" t="s">
        <v>120</v>
      </c>
      <c r="D117" s="111" t="s">
        <v>61</v>
      </c>
      <c r="E117" s="111" t="s">
        <v>57</v>
      </c>
      <c r="F117" s="111" t="s">
        <v>58</v>
      </c>
      <c r="G117" s="111" t="s">
        <v>121</v>
      </c>
      <c r="H117" s="111" t="s">
        <v>122</v>
      </c>
      <c r="I117" s="111" t="s">
        <v>123</v>
      </c>
      <c r="J117" s="111" t="s">
        <v>110</v>
      </c>
      <c r="K117" s="112" t="s">
        <v>124</v>
      </c>
      <c r="L117" s="109"/>
      <c r="M117" s="56" t="s">
        <v>1</v>
      </c>
      <c r="N117" s="57" t="s">
        <v>40</v>
      </c>
      <c r="O117" s="57" t="s">
        <v>125</v>
      </c>
      <c r="P117" s="57" t="s">
        <v>126</v>
      </c>
      <c r="Q117" s="57" t="s">
        <v>127</v>
      </c>
      <c r="R117" s="57" t="s">
        <v>128</v>
      </c>
      <c r="S117" s="57" t="s">
        <v>129</v>
      </c>
      <c r="T117" s="58" t="s">
        <v>130</v>
      </c>
    </row>
    <row r="118" spans="2:65" s="1" customFormat="1" ht="22.9" customHeight="1">
      <c r="B118" s="29"/>
      <c r="C118" s="61" t="s">
        <v>131</v>
      </c>
      <c r="J118" s="113">
        <f>BK118</f>
        <v>53422.16</v>
      </c>
      <c r="L118" s="29"/>
      <c r="M118" s="59"/>
      <c r="N118" s="50"/>
      <c r="O118" s="50"/>
      <c r="P118" s="114">
        <f>P119+P130</f>
        <v>0</v>
      </c>
      <c r="Q118" s="50"/>
      <c r="R118" s="114">
        <f>R119+R130</f>
        <v>34.72904802</v>
      </c>
      <c r="S118" s="50"/>
      <c r="T118" s="115">
        <f>T119+T130</f>
        <v>0</v>
      </c>
      <c r="AT118" s="17" t="s">
        <v>75</v>
      </c>
      <c r="AU118" s="17" t="s">
        <v>112</v>
      </c>
      <c r="BK118" s="116">
        <f>BK119+BK130</f>
        <v>53422.16</v>
      </c>
    </row>
    <row r="119" spans="2:65" s="11" customFormat="1" ht="25.9" customHeight="1">
      <c r="B119" s="117"/>
      <c r="D119" s="118" t="s">
        <v>75</v>
      </c>
      <c r="E119" s="119" t="s">
        <v>477</v>
      </c>
      <c r="F119" s="119" t="s">
        <v>478</v>
      </c>
      <c r="J119" s="120">
        <f>BK119</f>
        <v>47890.87</v>
      </c>
      <c r="L119" s="117"/>
      <c r="M119" s="121"/>
      <c r="P119" s="122">
        <f>SUM(P120:P129)</f>
        <v>0</v>
      </c>
      <c r="R119" s="122">
        <f>SUM(R120:R129)</f>
        <v>34.72904802</v>
      </c>
      <c r="T119" s="123">
        <f>SUM(T120:T129)</f>
        <v>0</v>
      </c>
      <c r="AR119" s="118" t="s">
        <v>84</v>
      </c>
      <c r="AT119" s="124" t="s">
        <v>75</v>
      </c>
      <c r="AU119" s="124" t="s">
        <v>76</v>
      </c>
      <c r="AY119" s="118" t="s">
        <v>134</v>
      </c>
      <c r="BK119" s="125">
        <f>SUM(BK120:BK129)</f>
        <v>47890.87</v>
      </c>
    </row>
    <row r="120" spans="2:65" s="1" customFormat="1" ht="24.2" customHeight="1">
      <c r="B120" s="128"/>
      <c r="C120" s="129" t="s">
        <v>84</v>
      </c>
      <c r="D120" s="129" t="s">
        <v>136</v>
      </c>
      <c r="E120" s="131" t="s">
        <v>479</v>
      </c>
      <c r="F120" s="132" t="s">
        <v>480</v>
      </c>
      <c r="G120" s="133" t="s">
        <v>250</v>
      </c>
      <c r="H120" s="134">
        <v>13.741</v>
      </c>
      <c r="I120" s="135">
        <v>3382.68</v>
      </c>
      <c r="J120" s="135">
        <f>ROUND(I120*H120,2)</f>
        <v>46481.41</v>
      </c>
      <c r="K120" s="132" t="s">
        <v>140</v>
      </c>
      <c r="L120" s="29"/>
      <c r="M120" s="136" t="s">
        <v>1</v>
      </c>
      <c r="N120" s="137" t="s">
        <v>41</v>
      </c>
      <c r="O120" s="138">
        <v>0</v>
      </c>
      <c r="P120" s="138">
        <f>O120*H120</f>
        <v>0</v>
      </c>
      <c r="Q120" s="138">
        <v>2.52522</v>
      </c>
      <c r="R120" s="138">
        <f>Q120*H120</f>
        <v>34.699048019999999</v>
      </c>
      <c r="S120" s="138">
        <v>0</v>
      </c>
      <c r="T120" s="139">
        <f>S120*H120</f>
        <v>0</v>
      </c>
      <c r="AR120" s="140" t="s">
        <v>141</v>
      </c>
      <c r="AT120" s="140" t="s">
        <v>136</v>
      </c>
      <c r="AU120" s="140" t="s">
        <v>84</v>
      </c>
      <c r="AY120" s="17" t="s">
        <v>134</v>
      </c>
      <c r="BE120" s="141">
        <f>IF(N120="základní",J120,0)</f>
        <v>46481.41</v>
      </c>
      <c r="BF120" s="141">
        <f>IF(N120="snížená",J120,0)</f>
        <v>0</v>
      </c>
      <c r="BG120" s="141">
        <f>IF(N120="zákl. přenesená",J120,0)</f>
        <v>0</v>
      </c>
      <c r="BH120" s="141">
        <f>IF(N120="sníž. přenesená",J120,0)</f>
        <v>0</v>
      </c>
      <c r="BI120" s="141">
        <f>IF(N120="nulová",J120,0)</f>
        <v>0</v>
      </c>
      <c r="BJ120" s="17" t="s">
        <v>84</v>
      </c>
      <c r="BK120" s="141">
        <f>ROUND(I120*H120,2)</f>
        <v>46481.41</v>
      </c>
      <c r="BL120" s="17" t="s">
        <v>141</v>
      </c>
      <c r="BM120" s="140" t="s">
        <v>497</v>
      </c>
    </row>
    <row r="121" spans="2:65" s="1" customFormat="1" ht="11.25">
      <c r="B121" s="29"/>
      <c r="D121" s="142" t="s">
        <v>143</v>
      </c>
      <c r="F121" s="143" t="s">
        <v>480</v>
      </c>
      <c r="L121" s="29"/>
      <c r="M121" s="144"/>
      <c r="T121" s="53"/>
      <c r="AT121" s="17" t="s">
        <v>143</v>
      </c>
      <c r="AU121" s="17" t="s">
        <v>84</v>
      </c>
    </row>
    <row r="122" spans="2:65" s="1" customFormat="1" ht="29.25">
      <c r="B122" s="29"/>
      <c r="D122" s="142" t="s">
        <v>152</v>
      </c>
      <c r="F122" s="158" t="s">
        <v>482</v>
      </c>
      <c r="L122" s="29"/>
      <c r="M122" s="144"/>
      <c r="T122" s="53"/>
      <c r="AT122" s="17" t="s">
        <v>152</v>
      </c>
      <c r="AU122" s="17" t="s">
        <v>84</v>
      </c>
    </row>
    <row r="123" spans="2:65" s="15" customFormat="1" ht="11.25">
      <c r="B123" s="188"/>
      <c r="D123" s="142" t="s">
        <v>145</v>
      </c>
      <c r="E123" s="189" t="s">
        <v>1</v>
      </c>
      <c r="F123" s="190" t="s">
        <v>498</v>
      </c>
      <c r="H123" s="189" t="s">
        <v>1</v>
      </c>
      <c r="L123" s="188"/>
      <c r="M123" s="191"/>
      <c r="T123" s="192"/>
      <c r="AT123" s="189" t="s">
        <v>145</v>
      </c>
      <c r="AU123" s="189" t="s">
        <v>84</v>
      </c>
      <c r="AV123" s="15" t="s">
        <v>84</v>
      </c>
      <c r="AW123" s="15" t="s">
        <v>33</v>
      </c>
      <c r="AX123" s="15" t="s">
        <v>76</v>
      </c>
      <c r="AY123" s="189" t="s">
        <v>134</v>
      </c>
    </row>
    <row r="124" spans="2:65" s="12" customFormat="1" ht="11.25">
      <c r="B124" s="145"/>
      <c r="D124" s="142" t="s">
        <v>145</v>
      </c>
      <c r="E124" s="146" t="s">
        <v>1</v>
      </c>
      <c r="F124" s="147" t="s">
        <v>499</v>
      </c>
      <c r="H124" s="148">
        <v>13.741</v>
      </c>
      <c r="L124" s="145"/>
      <c r="M124" s="149"/>
      <c r="T124" s="150"/>
      <c r="AT124" s="146" t="s">
        <v>145</v>
      </c>
      <c r="AU124" s="146" t="s">
        <v>84</v>
      </c>
      <c r="AV124" s="12" t="s">
        <v>86</v>
      </c>
      <c r="AW124" s="12" t="s">
        <v>33</v>
      </c>
      <c r="AX124" s="12" t="s">
        <v>76</v>
      </c>
      <c r="AY124" s="146" t="s">
        <v>134</v>
      </c>
    </row>
    <row r="125" spans="2:65" s="14" customFormat="1" ht="11.25">
      <c r="B125" s="176"/>
      <c r="D125" s="142" t="s">
        <v>145</v>
      </c>
      <c r="E125" s="177" t="s">
        <v>1</v>
      </c>
      <c r="F125" s="178" t="s">
        <v>276</v>
      </c>
      <c r="H125" s="179">
        <v>13.741</v>
      </c>
      <c r="L125" s="176"/>
      <c r="M125" s="180"/>
      <c r="T125" s="181"/>
      <c r="AT125" s="177" t="s">
        <v>145</v>
      </c>
      <c r="AU125" s="177" t="s">
        <v>84</v>
      </c>
      <c r="AV125" s="14" t="s">
        <v>156</v>
      </c>
      <c r="AW125" s="14" t="s">
        <v>33</v>
      </c>
      <c r="AX125" s="14" t="s">
        <v>76</v>
      </c>
      <c r="AY125" s="177" t="s">
        <v>134</v>
      </c>
    </row>
    <row r="126" spans="2:65" s="13" customFormat="1" ht="11.25">
      <c r="B126" s="151"/>
      <c r="D126" s="142" t="s">
        <v>145</v>
      </c>
      <c r="E126" s="152" t="s">
        <v>1</v>
      </c>
      <c r="F126" s="153" t="s">
        <v>147</v>
      </c>
      <c r="H126" s="154">
        <v>13.741</v>
      </c>
      <c r="L126" s="151"/>
      <c r="M126" s="155"/>
      <c r="T126" s="156"/>
      <c r="AT126" s="152" t="s">
        <v>145</v>
      </c>
      <c r="AU126" s="152" t="s">
        <v>84</v>
      </c>
      <c r="AV126" s="13" t="s">
        <v>141</v>
      </c>
      <c r="AW126" s="13" t="s">
        <v>33</v>
      </c>
      <c r="AX126" s="13" t="s">
        <v>84</v>
      </c>
      <c r="AY126" s="152" t="s">
        <v>134</v>
      </c>
    </row>
    <row r="127" spans="2:65" s="1" customFormat="1" ht="16.5" customHeight="1">
      <c r="B127" s="128"/>
      <c r="C127" s="129" t="s">
        <v>86</v>
      </c>
      <c r="D127" s="129" t="s">
        <v>136</v>
      </c>
      <c r="E127" s="131" t="s">
        <v>500</v>
      </c>
      <c r="F127" s="132" t="s">
        <v>501</v>
      </c>
      <c r="G127" s="133" t="s">
        <v>279</v>
      </c>
      <c r="H127" s="134">
        <v>3</v>
      </c>
      <c r="I127" s="135">
        <v>469.82</v>
      </c>
      <c r="J127" s="135">
        <f>ROUND(I127*H127,2)</f>
        <v>1409.46</v>
      </c>
      <c r="K127" s="132" t="s">
        <v>140</v>
      </c>
      <c r="L127" s="29"/>
      <c r="M127" s="136" t="s">
        <v>1</v>
      </c>
      <c r="N127" s="137" t="s">
        <v>41</v>
      </c>
      <c r="O127" s="138">
        <v>0</v>
      </c>
      <c r="P127" s="138">
        <f>O127*H127</f>
        <v>0</v>
      </c>
      <c r="Q127" s="138">
        <v>0.01</v>
      </c>
      <c r="R127" s="138">
        <f>Q127*H127</f>
        <v>0.03</v>
      </c>
      <c r="S127" s="138">
        <v>0</v>
      </c>
      <c r="T127" s="139">
        <f>S127*H127</f>
        <v>0</v>
      </c>
      <c r="AR127" s="140" t="s">
        <v>141</v>
      </c>
      <c r="AT127" s="140" t="s">
        <v>136</v>
      </c>
      <c r="AU127" s="140" t="s">
        <v>84</v>
      </c>
      <c r="AY127" s="17" t="s">
        <v>134</v>
      </c>
      <c r="BE127" s="141">
        <f>IF(N127="základní",J127,0)</f>
        <v>1409.46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7" t="s">
        <v>84</v>
      </c>
      <c r="BK127" s="141">
        <f>ROUND(I127*H127,2)</f>
        <v>1409.46</v>
      </c>
      <c r="BL127" s="17" t="s">
        <v>141</v>
      </c>
      <c r="BM127" s="140" t="s">
        <v>502</v>
      </c>
    </row>
    <row r="128" spans="2:65" s="1" customFormat="1" ht="11.25">
      <c r="B128" s="29"/>
      <c r="D128" s="142" t="s">
        <v>143</v>
      </c>
      <c r="F128" s="143" t="s">
        <v>501</v>
      </c>
      <c r="L128" s="29"/>
      <c r="M128" s="144"/>
      <c r="T128" s="53"/>
      <c r="AT128" s="17" t="s">
        <v>143</v>
      </c>
      <c r="AU128" s="17" t="s">
        <v>84</v>
      </c>
    </row>
    <row r="129" spans="2:65" s="12" customFormat="1" ht="11.25">
      <c r="B129" s="145"/>
      <c r="D129" s="142" t="s">
        <v>145</v>
      </c>
      <c r="E129" s="146" t="s">
        <v>1</v>
      </c>
      <c r="F129" s="147" t="s">
        <v>156</v>
      </c>
      <c r="H129" s="148">
        <v>3</v>
      </c>
      <c r="L129" s="145"/>
      <c r="M129" s="149"/>
      <c r="T129" s="150"/>
      <c r="AT129" s="146" t="s">
        <v>145</v>
      </c>
      <c r="AU129" s="146" t="s">
        <v>84</v>
      </c>
      <c r="AV129" s="12" t="s">
        <v>86</v>
      </c>
      <c r="AW129" s="12" t="s">
        <v>33</v>
      </c>
      <c r="AX129" s="12" t="s">
        <v>84</v>
      </c>
      <c r="AY129" s="146" t="s">
        <v>134</v>
      </c>
    </row>
    <row r="130" spans="2:65" s="11" customFormat="1" ht="25.9" customHeight="1">
      <c r="B130" s="117"/>
      <c r="D130" s="118" t="s">
        <v>75</v>
      </c>
      <c r="E130" s="119" t="s">
        <v>300</v>
      </c>
      <c r="F130" s="119" t="s">
        <v>301</v>
      </c>
      <c r="J130" s="120">
        <f>BK130</f>
        <v>5531.29</v>
      </c>
      <c r="L130" s="117"/>
      <c r="M130" s="121"/>
      <c r="P130" s="122">
        <f>SUM(P131:P133)</f>
        <v>0</v>
      </c>
      <c r="R130" s="122">
        <f>SUM(R131:R133)</f>
        <v>0</v>
      </c>
      <c r="T130" s="123">
        <f>SUM(T131:T133)</f>
        <v>0</v>
      </c>
      <c r="AR130" s="118" t="s">
        <v>84</v>
      </c>
      <c r="AT130" s="124" t="s">
        <v>75</v>
      </c>
      <c r="AU130" s="124" t="s">
        <v>76</v>
      </c>
      <c r="AY130" s="118" t="s">
        <v>134</v>
      </c>
      <c r="BK130" s="125">
        <f>SUM(BK131:BK133)</f>
        <v>5531.29</v>
      </c>
    </row>
    <row r="131" spans="2:65" s="1" customFormat="1" ht="24.2" customHeight="1">
      <c r="B131" s="128"/>
      <c r="C131" s="129" t="s">
        <v>156</v>
      </c>
      <c r="D131" s="129" t="s">
        <v>136</v>
      </c>
      <c r="E131" s="131" t="s">
        <v>302</v>
      </c>
      <c r="F131" s="132" t="s">
        <v>303</v>
      </c>
      <c r="G131" s="133" t="s">
        <v>201</v>
      </c>
      <c r="H131" s="134">
        <v>34.728999999999999</v>
      </c>
      <c r="I131" s="135">
        <v>159.27000000000001</v>
      </c>
      <c r="J131" s="135">
        <f>ROUND(I131*H131,2)</f>
        <v>5531.29</v>
      </c>
      <c r="K131" s="132" t="s">
        <v>140</v>
      </c>
      <c r="L131" s="29"/>
      <c r="M131" s="136" t="s">
        <v>1</v>
      </c>
      <c r="N131" s="137" t="s">
        <v>41</v>
      </c>
      <c r="O131" s="138">
        <v>0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141</v>
      </c>
      <c r="AT131" s="140" t="s">
        <v>136</v>
      </c>
      <c r="AU131" s="140" t="s">
        <v>84</v>
      </c>
      <c r="AY131" s="17" t="s">
        <v>134</v>
      </c>
      <c r="BE131" s="141">
        <f>IF(N131="základní",J131,0)</f>
        <v>5531.29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7" t="s">
        <v>84</v>
      </c>
      <c r="BK131" s="141">
        <f>ROUND(I131*H131,2)</f>
        <v>5531.29</v>
      </c>
      <c r="BL131" s="17" t="s">
        <v>141</v>
      </c>
      <c r="BM131" s="140" t="s">
        <v>503</v>
      </c>
    </row>
    <row r="132" spans="2:65" s="1" customFormat="1" ht="19.5">
      <c r="B132" s="29"/>
      <c r="D132" s="142" t="s">
        <v>143</v>
      </c>
      <c r="F132" s="143" t="s">
        <v>303</v>
      </c>
      <c r="L132" s="29"/>
      <c r="M132" s="144"/>
      <c r="T132" s="53"/>
      <c r="AT132" s="17" t="s">
        <v>143</v>
      </c>
      <c r="AU132" s="17" t="s">
        <v>84</v>
      </c>
    </row>
    <row r="133" spans="2:65" s="1" customFormat="1" ht="29.25">
      <c r="B133" s="29"/>
      <c r="D133" s="142" t="s">
        <v>152</v>
      </c>
      <c r="F133" s="158" t="s">
        <v>305</v>
      </c>
      <c r="L133" s="29"/>
      <c r="M133" s="172"/>
      <c r="N133" s="173"/>
      <c r="O133" s="173"/>
      <c r="P133" s="173"/>
      <c r="Q133" s="173"/>
      <c r="R133" s="173"/>
      <c r="S133" s="173"/>
      <c r="T133" s="174"/>
      <c r="AT133" s="17" t="s">
        <v>152</v>
      </c>
      <c r="AU133" s="17" t="s">
        <v>84</v>
      </c>
    </row>
    <row r="134" spans="2:65" s="1" customFormat="1" ht="6.95" customHeight="1"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29"/>
    </row>
  </sheetData>
  <autoFilter ref="C117:K133" xr:uid="{00000000-0009-0000-0000-000006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BM19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227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7" t="s">
        <v>104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>
      <c r="B4" s="20"/>
      <c r="D4" s="21" t="s">
        <v>105</v>
      </c>
      <c r="L4" s="20"/>
      <c r="M4" s="85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228" t="str">
        <f>'Rekapitulace stavby'!K6</f>
        <v>Humpolec - ZL</v>
      </c>
      <c r="F7" s="229"/>
      <c r="G7" s="229"/>
      <c r="H7" s="229"/>
      <c r="L7" s="20"/>
    </row>
    <row r="8" spans="2:46" s="1" customFormat="1" ht="12" customHeight="1">
      <c r="B8" s="29"/>
      <c r="D8" s="26" t="s">
        <v>106</v>
      </c>
      <c r="L8" s="29"/>
    </row>
    <row r="9" spans="2:46" s="1" customFormat="1" ht="16.5" customHeight="1">
      <c r="B9" s="29"/>
      <c r="E9" s="194" t="s">
        <v>504</v>
      </c>
      <c r="F9" s="230"/>
      <c r="G9" s="230"/>
      <c r="H9" s="230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6" t="s">
        <v>16</v>
      </c>
      <c r="F11" s="24" t="s">
        <v>1</v>
      </c>
      <c r="I11" s="26" t="s">
        <v>17</v>
      </c>
      <c r="J11" s="24" t="s">
        <v>1</v>
      </c>
      <c r="L11" s="29"/>
    </row>
    <row r="12" spans="2:46" s="1" customFormat="1" ht="12" customHeight="1">
      <c r="B12" s="29"/>
      <c r="D12" s="26" t="s">
        <v>18</v>
      </c>
      <c r="F12" s="24" t="s">
        <v>19</v>
      </c>
      <c r="I12" s="26" t="s">
        <v>20</v>
      </c>
      <c r="J12" s="49" t="str">
        <f>'Rekapitulace stavby'!AN8</f>
        <v>13. 6. 2024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6" t="s">
        <v>22</v>
      </c>
      <c r="I14" s="26" t="s">
        <v>23</v>
      </c>
      <c r="J14" s="24" t="s">
        <v>24</v>
      </c>
      <c r="L14" s="29"/>
    </row>
    <row r="15" spans="2:46" s="1" customFormat="1" ht="18" customHeight="1">
      <c r="B15" s="29"/>
      <c r="E15" s="24" t="s">
        <v>25</v>
      </c>
      <c r="I15" s="26" t="s">
        <v>26</v>
      </c>
      <c r="J15" s="24" t="s">
        <v>27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6" t="s">
        <v>28</v>
      </c>
      <c r="I17" s="26" t="s">
        <v>23</v>
      </c>
      <c r="J17" s="24" t="s">
        <v>29</v>
      </c>
      <c r="L17" s="29"/>
    </row>
    <row r="18" spans="2:12" s="1" customFormat="1" ht="18" customHeight="1">
      <c r="B18" s="29"/>
      <c r="E18" s="24" t="s">
        <v>30</v>
      </c>
      <c r="I18" s="26" t="s">
        <v>26</v>
      </c>
      <c r="J18" s="24" t="s">
        <v>31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6" t="s">
        <v>32</v>
      </c>
      <c r="I20" s="26" t="s">
        <v>23</v>
      </c>
      <c r="J20" s="24" t="str">
        <f>IF('Rekapitulace stavby'!AN16="","",'Rekapitulace stavby'!AN16)</f>
        <v/>
      </c>
      <c r="L20" s="29"/>
    </row>
    <row r="21" spans="2:12" s="1" customFormat="1" ht="18" customHeight="1">
      <c r="B21" s="29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6" t="s">
        <v>34</v>
      </c>
      <c r="I23" s="26" t="s">
        <v>23</v>
      </c>
      <c r="J23" s="24" t="str">
        <f>IF('Rekapitulace stavby'!AN19="","",'Rekapitulace stavby'!AN19)</f>
        <v/>
      </c>
      <c r="L23" s="29"/>
    </row>
    <row r="24" spans="2:12" s="1" customFormat="1" ht="18" customHeight="1">
      <c r="B24" s="29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6" t="s">
        <v>35</v>
      </c>
      <c r="L26" s="29"/>
    </row>
    <row r="27" spans="2:12" s="7" customFormat="1" ht="16.5" customHeight="1">
      <c r="B27" s="86"/>
      <c r="E27" s="216" t="s">
        <v>1</v>
      </c>
      <c r="F27" s="216"/>
      <c r="G27" s="216"/>
      <c r="H27" s="216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36</v>
      </c>
      <c r="J30" s="63">
        <f>ROUND(J119, 2)</f>
        <v>-56676.09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customHeight="1">
      <c r="B33" s="29"/>
      <c r="D33" s="52" t="s">
        <v>40</v>
      </c>
      <c r="E33" s="26" t="s">
        <v>41</v>
      </c>
      <c r="F33" s="88">
        <f>ROUND((SUM(BE119:BE194)),  2)</f>
        <v>-56676.09</v>
      </c>
      <c r="I33" s="89">
        <v>0.21</v>
      </c>
      <c r="J33" s="88">
        <f>ROUND(((SUM(BE119:BE194))*I33),  2)</f>
        <v>-11901.98</v>
      </c>
      <c r="L33" s="29"/>
    </row>
    <row r="34" spans="2:12" s="1" customFormat="1" ht="14.45" customHeight="1">
      <c r="B34" s="29"/>
      <c r="E34" s="26" t="s">
        <v>42</v>
      </c>
      <c r="F34" s="88">
        <f>ROUND((SUM(BF119:BF194)),  2)</f>
        <v>0</v>
      </c>
      <c r="I34" s="89">
        <v>0.12</v>
      </c>
      <c r="J34" s="88">
        <f>ROUND(((SUM(BF119:BF194))*I34),  2)</f>
        <v>0</v>
      </c>
      <c r="L34" s="29"/>
    </row>
    <row r="35" spans="2:12" s="1" customFormat="1" ht="14.45" hidden="1" customHeight="1">
      <c r="B35" s="29"/>
      <c r="E35" s="26" t="s">
        <v>43</v>
      </c>
      <c r="F35" s="88">
        <f>ROUND((SUM(BG119:BG194)),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6" t="s">
        <v>44</v>
      </c>
      <c r="F36" s="88">
        <f>ROUND((SUM(BH119:BH194)),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6" t="s">
        <v>45</v>
      </c>
      <c r="F37" s="88">
        <f>ROUND((SUM(BI119:BI194)),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46</v>
      </c>
      <c r="E39" s="54"/>
      <c r="F39" s="54"/>
      <c r="G39" s="92" t="s">
        <v>47</v>
      </c>
      <c r="H39" s="93" t="s">
        <v>48</v>
      </c>
      <c r="I39" s="54"/>
      <c r="J39" s="94">
        <f>SUM(J30:J37)</f>
        <v>-68578.069999999992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29"/>
      <c r="D61" s="40" t="s">
        <v>51</v>
      </c>
      <c r="E61" s="31"/>
      <c r="F61" s="96" t="s">
        <v>52</v>
      </c>
      <c r="G61" s="40" t="s">
        <v>51</v>
      </c>
      <c r="H61" s="31"/>
      <c r="I61" s="31"/>
      <c r="J61" s="97" t="s">
        <v>52</v>
      </c>
      <c r="K61" s="31"/>
      <c r="L61" s="29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29"/>
      <c r="D76" s="40" t="s">
        <v>51</v>
      </c>
      <c r="E76" s="31"/>
      <c r="F76" s="96" t="s">
        <v>52</v>
      </c>
      <c r="G76" s="40" t="s">
        <v>51</v>
      </c>
      <c r="H76" s="31"/>
      <c r="I76" s="31"/>
      <c r="J76" s="97" t="s">
        <v>52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21" t="s">
        <v>108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6" t="s">
        <v>14</v>
      </c>
      <c r="L84" s="29"/>
    </row>
    <row r="85" spans="2:47" s="1" customFormat="1" ht="16.5" customHeight="1">
      <c r="B85" s="29"/>
      <c r="E85" s="228" t="str">
        <f>E7</f>
        <v>Humpolec - ZL</v>
      </c>
      <c r="F85" s="229"/>
      <c r="G85" s="229"/>
      <c r="H85" s="229"/>
      <c r="L85" s="29"/>
    </row>
    <row r="86" spans="2:47" s="1" customFormat="1" ht="12" customHeight="1">
      <c r="B86" s="29"/>
      <c r="C86" s="26" t="s">
        <v>106</v>
      </c>
      <c r="L86" s="29"/>
    </row>
    <row r="87" spans="2:47" s="1" customFormat="1" ht="16.5" customHeight="1">
      <c r="B87" s="29"/>
      <c r="E87" s="194" t="str">
        <f>E9</f>
        <v>ZL1.6 - Změnový list č.1.6 - odpočet přípojky ZŠ</v>
      </c>
      <c r="F87" s="230"/>
      <c r="G87" s="230"/>
      <c r="H87" s="230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6" t="s">
        <v>18</v>
      </c>
      <c r="F89" s="24" t="str">
        <f>F12</f>
        <v xml:space="preserve"> </v>
      </c>
      <c r="I89" s="26" t="s">
        <v>20</v>
      </c>
      <c r="J89" s="49" t="str">
        <f>IF(J12="","",J12)</f>
        <v>13. 6. 2024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6" t="s">
        <v>22</v>
      </c>
      <c r="F91" s="24" t="str">
        <f>E15</f>
        <v>Město Humpolec, Horní náměstí 300, 396 22 Humpolec</v>
      </c>
      <c r="I91" s="26" t="s">
        <v>32</v>
      </c>
      <c r="J91" s="27" t="str">
        <f>E21</f>
        <v xml:space="preserve"> </v>
      </c>
      <c r="L91" s="29"/>
    </row>
    <row r="92" spans="2:47" s="1" customFormat="1" ht="15.2" customHeight="1">
      <c r="B92" s="29"/>
      <c r="C92" s="26" t="s">
        <v>28</v>
      </c>
      <c r="F92" s="24" t="str">
        <f>IF(E18="","",E18)</f>
        <v>PKbau s.r.o.</v>
      </c>
      <c r="I92" s="26" t="s">
        <v>34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109</v>
      </c>
      <c r="D94" s="90"/>
      <c r="E94" s="90"/>
      <c r="F94" s="90"/>
      <c r="G94" s="90"/>
      <c r="H94" s="90"/>
      <c r="I94" s="90"/>
      <c r="J94" s="99" t="s">
        <v>110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111</v>
      </c>
      <c r="J96" s="63">
        <f>J119</f>
        <v>-56676.09</v>
      </c>
      <c r="L96" s="29"/>
      <c r="AU96" s="17" t="s">
        <v>112</v>
      </c>
    </row>
    <row r="97" spans="2:12" s="8" customFormat="1" ht="24.95" customHeight="1">
      <c r="B97" s="101"/>
      <c r="D97" s="102" t="s">
        <v>505</v>
      </c>
      <c r="E97" s="103"/>
      <c r="F97" s="103"/>
      <c r="G97" s="103"/>
      <c r="H97" s="103"/>
      <c r="I97" s="103"/>
      <c r="J97" s="104">
        <f>J120</f>
        <v>-50475.58</v>
      </c>
      <c r="L97" s="101"/>
    </row>
    <row r="98" spans="2:12" s="8" customFormat="1" ht="24.95" customHeight="1">
      <c r="B98" s="101"/>
      <c r="D98" s="102" t="s">
        <v>506</v>
      </c>
      <c r="E98" s="103"/>
      <c r="F98" s="103"/>
      <c r="G98" s="103"/>
      <c r="H98" s="103"/>
      <c r="I98" s="103"/>
      <c r="J98" s="104">
        <f>J186</f>
        <v>-2706.13</v>
      </c>
      <c r="L98" s="101"/>
    </row>
    <row r="99" spans="2:12" s="8" customFormat="1" ht="24.95" customHeight="1">
      <c r="B99" s="101"/>
      <c r="D99" s="102" t="s">
        <v>444</v>
      </c>
      <c r="E99" s="103"/>
      <c r="F99" s="103"/>
      <c r="G99" s="103"/>
      <c r="H99" s="103"/>
      <c r="I99" s="103"/>
      <c r="J99" s="104">
        <f>J190</f>
        <v>-3494.38</v>
      </c>
      <c r="L99" s="101"/>
    </row>
    <row r="100" spans="2:12" s="1" customFormat="1" ht="21.75" customHeight="1">
      <c r="B100" s="29"/>
      <c r="L100" s="29"/>
    </row>
    <row r="101" spans="2:12" s="1" customFormat="1" ht="6.95" customHeight="1"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29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9"/>
    </row>
    <row r="106" spans="2:12" s="1" customFormat="1" ht="24.95" customHeight="1">
      <c r="B106" s="29"/>
      <c r="C106" s="21" t="s">
        <v>119</v>
      </c>
      <c r="L106" s="29"/>
    </row>
    <row r="107" spans="2:12" s="1" customFormat="1" ht="6.95" customHeight="1">
      <c r="B107" s="29"/>
      <c r="L107" s="29"/>
    </row>
    <row r="108" spans="2:12" s="1" customFormat="1" ht="12" customHeight="1">
      <c r="B108" s="29"/>
      <c r="C108" s="26" t="s">
        <v>14</v>
      </c>
      <c r="L108" s="29"/>
    </row>
    <row r="109" spans="2:12" s="1" customFormat="1" ht="16.5" customHeight="1">
      <c r="B109" s="29"/>
      <c r="E109" s="228" t="str">
        <f>E7</f>
        <v>Humpolec - ZL</v>
      </c>
      <c r="F109" s="229"/>
      <c r="G109" s="229"/>
      <c r="H109" s="229"/>
      <c r="L109" s="29"/>
    </row>
    <row r="110" spans="2:12" s="1" customFormat="1" ht="12" customHeight="1">
      <c r="B110" s="29"/>
      <c r="C110" s="26" t="s">
        <v>106</v>
      </c>
      <c r="L110" s="29"/>
    </row>
    <row r="111" spans="2:12" s="1" customFormat="1" ht="16.5" customHeight="1">
      <c r="B111" s="29"/>
      <c r="E111" s="194" t="str">
        <f>E9</f>
        <v>ZL1.6 - Změnový list č.1.6 - odpočet přípojky ZŠ</v>
      </c>
      <c r="F111" s="230"/>
      <c r="G111" s="230"/>
      <c r="H111" s="230"/>
      <c r="L111" s="29"/>
    </row>
    <row r="112" spans="2:12" s="1" customFormat="1" ht="6.95" customHeight="1">
      <c r="B112" s="29"/>
      <c r="L112" s="29"/>
    </row>
    <row r="113" spans="2:65" s="1" customFormat="1" ht="12" customHeight="1">
      <c r="B113" s="29"/>
      <c r="C113" s="26" t="s">
        <v>18</v>
      </c>
      <c r="F113" s="24" t="str">
        <f>F12</f>
        <v xml:space="preserve"> </v>
      </c>
      <c r="I113" s="26" t="s">
        <v>20</v>
      </c>
      <c r="J113" s="49" t="str">
        <f>IF(J12="","",J12)</f>
        <v>13. 6. 2024</v>
      </c>
      <c r="L113" s="29"/>
    </row>
    <row r="114" spans="2:65" s="1" customFormat="1" ht="6.95" customHeight="1">
      <c r="B114" s="29"/>
      <c r="L114" s="29"/>
    </row>
    <row r="115" spans="2:65" s="1" customFormat="1" ht="15.2" customHeight="1">
      <c r="B115" s="29"/>
      <c r="C115" s="26" t="s">
        <v>22</v>
      </c>
      <c r="F115" s="24" t="str">
        <f>E15</f>
        <v>Město Humpolec, Horní náměstí 300, 396 22 Humpolec</v>
      </c>
      <c r="I115" s="26" t="s">
        <v>32</v>
      </c>
      <c r="J115" s="27" t="str">
        <f>E21</f>
        <v xml:space="preserve"> </v>
      </c>
      <c r="L115" s="29"/>
    </row>
    <row r="116" spans="2:65" s="1" customFormat="1" ht="15.2" customHeight="1">
      <c r="B116" s="29"/>
      <c r="C116" s="26" t="s">
        <v>28</v>
      </c>
      <c r="F116" s="24" t="str">
        <f>IF(E18="","",E18)</f>
        <v>PKbau s.r.o.</v>
      </c>
      <c r="I116" s="26" t="s">
        <v>34</v>
      </c>
      <c r="J116" s="27" t="str">
        <f>E24</f>
        <v xml:space="preserve"> </v>
      </c>
      <c r="L116" s="29"/>
    </row>
    <row r="117" spans="2:65" s="1" customFormat="1" ht="10.35" customHeight="1">
      <c r="B117" s="29"/>
      <c r="L117" s="29"/>
    </row>
    <row r="118" spans="2:65" s="10" customFormat="1" ht="29.25" customHeight="1">
      <c r="B118" s="109"/>
      <c r="C118" s="110" t="s">
        <v>120</v>
      </c>
      <c r="D118" s="111" t="s">
        <v>61</v>
      </c>
      <c r="E118" s="111" t="s">
        <v>57</v>
      </c>
      <c r="F118" s="111" t="s">
        <v>58</v>
      </c>
      <c r="G118" s="111" t="s">
        <v>121</v>
      </c>
      <c r="H118" s="111" t="s">
        <v>122</v>
      </c>
      <c r="I118" s="111" t="s">
        <v>123</v>
      </c>
      <c r="J118" s="111" t="s">
        <v>110</v>
      </c>
      <c r="K118" s="112" t="s">
        <v>124</v>
      </c>
      <c r="L118" s="109"/>
      <c r="M118" s="56" t="s">
        <v>1</v>
      </c>
      <c r="N118" s="57" t="s">
        <v>40</v>
      </c>
      <c r="O118" s="57" t="s">
        <v>125</v>
      </c>
      <c r="P118" s="57" t="s">
        <v>126</v>
      </c>
      <c r="Q118" s="57" t="s">
        <v>127</v>
      </c>
      <c r="R118" s="57" t="s">
        <v>128</v>
      </c>
      <c r="S118" s="57" t="s">
        <v>129</v>
      </c>
      <c r="T118" s="58" t="s">
        <v>130</v>
      </c>
    </row>
    <row r="119" spans="2:65" s="1" customFormat="1" ht="22.9" customHeight="1">
      <c r="B119" s="29"/>
      <c r="C119" s="61" t="s">
        <v>131</v>
      </c>
      <c r="J119" s="113">
        <f>BK119</f>
        <v>-56676.09</v>
      </c>
      <c r="L119" s="29"/>
      <c r="M119" s="59"/>
      <c r="N119" s="50"/>
      <c r="O119" s="50"/>
      <c r="P119" s="114">
        <f>P120+P186+P190</f>
        <v>0</v>
      </c>
      <c r="Q119" s="50"/>
      <c r="R119" s="114">
        <f>R120+R186+R190</f>
        <v>-19.526306200000001</v>
      </c>
      <c r="S119" s="50"/>
      <c r="T119" s="115">
        <f>T120+T186+T190</f>
        <v>0</v>
      </c>
      <c r="AT119" s="17" t="s">
        <v>75</v>
      </c>
      <c r="AU119" s="17" t="s">
        <v>112</v>
      </c>
      <c r="BK119" s="116">
        <f>BK120+BK186+BK190</f>
        <v>-56676.09</v>
      </c>
    </row>
    <row r="120" spans="2:65" s="11" customFormat="1" ht="25.9" customHeight="1">
      <c r="B120" s="117"/>
      <c r="D120" s="118" t="s">
        <v>75</v>
      </c>
      <c r="E120" s="119" t="s">
        <v>84</v>
      </c>
      <c r="F120" s="119" t="s">
        <v>135</v>
      </c>
      <c r="J120" s="120">
        <f>BK120</f>
        <v>-50475.58</v>
      </c>
      <c r="L120" s="117"/>
      <c r="M120" s="121"/>
      <c r="P120" s="122">
        <f>SUM(P121:P185)</f>
        <v>0</v>
      </c>
      <c r="R120" s="122">
        <f>SUM(R121:R185)</f>
        <v>-14.618123800000001</v>
      </c>
      <c r="T120" s="123">
        <f>SUM(T121:T185)</f>
        <v>0</v>
      </c>
      <c r="AR120" s="118" t="s">
        <v>84</v>
      </c>
      <c r="AT120" s="124" t="s">
        <v>75</v>
      </c>
      <c r="AU120" s="124" t="s">
        <v>76</v>
      </c>
      <c r="AY120" s="118" t="s">
        <v>134</v>
      </c>
      <c r="BK120" s="125">
        <f>SUM(BK121:BK185)</f>
        <v>-50475.58</v>
      </c>
    </row>
    <row r="121" spans="2:65" s="1" customFormat="1" ht="24.2" customHeight="1">
      <c r="B121" s="128"/>
      <c r="C121" s="129" t="s">
        <v>84</v>
      </c>
      <c r="D121" s="193" t="s">
        <v>136</v>
      </c>
      <c r="E121" s="131" t="s">
        <v>507</v>
      </c>
      <c r="F121" s="132" t="s">
        <v>508</v>
      </c>
      <c r="G121" s="133" t="s">
        <v>139</v>
      </c>
      <c r="H121" s="134">
        <v>-18</v>
      </c>
      <c r="I121" s="135">
        <v>0.94</v>
      </c>
      <c r="J121" s="135">
        <f>ROUND(I121*H121,2)</f>
        <v>-16.920000000000002</v>
      </c>
      <c r="K121" s="132" t="s">
        <v>140</v>
      </c>
      <c r="L121" s="29"/>
      <c r="M121" s="136" t="s">
        <v>1</v>
      </c>
      <c r="N121" s="137" t="s">
        <v>41</v>
      </c>
      <c r="O121" s="138">
        <v>0</v>
      </c>
      <c r="P121" s="138">
        <f>O121*H121</f>
        <v>0</v>
      </c>
      <c r="Q121" s="138">
        <v>0</v>
      </c>
      <c r="R121" s="138">
        <f>Q121*H121</f>
        <v>0</v>
      </c>
      <c r="S121" s="138">
        <v>0</v>
      </c>
      <c r="T121" s="139">
        <f>S121*H121</f>
        <v>0</v>
      </c>
      <c r="AR121" s="140" t="s">
        <v>141</v>
      </c>
      <c r="AT121" s="140" t="s">
        <v>136</v>
      </c>
      <c r="AU121" s="140" t="s">
        <v>84</v>
      </c>
      <c r="AY121" s="17" t="s">
        <v>134</v>
      </c>
      <c r="BE121" s="141">
        <f>IF(N121="základní",J121,0)</f>
        <v>-16.920000000000002</v>
      </c>
      <c r="BF121" s="141">
        <f>IF(N121="snížená",J121,0)</f>
        <v>0</v>
      </c>
      <c r="BG121" s="141">
        <f>IF(N121="zákl. přenesená",J121,0)</f>
        <v>0</v>
      </c>
      <c r="BH121" s="141">
        <f>IF(N121="sníž. přenesená",J121,0)</f>
        <v>0</v>
      </c>
      <c r="BI121" s="141">
        <f>IF(N121="nulová",J121,0)</f>
        <v>0</v>
      </c>
      <c r="BJ121" s="17" t="s">
        <v>84</v>
      </c>
      <c r="BK121" s="141">
        <f>ROUND(I121*H121,2)</f>
        <v>-16.920000000000002</v>
      </c>
      <c r="BL121" s="17" t="s">
        <v>141</v>
      </c>
      <c r="BM121" s="140" t="s">
        <v>509</v>
      </c>
    </row>
    <row r="122" spans="2:65" s="1" customFormat="1" ht="19.5">
      <c r="B122" s="29"/>
      <c r="D122" s="142" t="s">
        <v>143</v>
      </c>
      <c r="F122" s="143" t="s">
        <v>508</v>
      </c>
      <c r="L122" s="29"/>
      <c r="M122" s="144"/>
      <c r="T122" s="53"/>
      <c r="AT122" s="17" t="s">
        <v>143</v>
      </c>
      <c r="AU122" s="17" t="s">
        <v>84</v>
      </c>
    </row>
    <row r="123" spans="2:65" s="1" customFormat="1" ht="39">
      <c r="B123" s="29"/>
      <c r="D123" s="142" t="s">
        <v>152</v>
      </c>
      <c r="F123" s="158" t="s">
        <v>510</v>
      </c>
      <c r="L123" s="29"/>
      <c r="M123" s="144"/>
      <c r="T123" s="53"/>
      <c r="AT123" s="17" t="s">
        <v>152</v>
      </c>
      <c r="AU123" s="17" t="s">
        <v>84</v>
      </c>
    </row>
    <row r="124" spans="2:65" s="1" customFormat="1" ht="16.5" customHeight="1">
      <c r="B124" s="128"/>
      <c r="C124" s="129" t="s">
        <v>86</v>
      </c>
      <c r="D124" s="193" t="s">
        <v>136</v>
      </c>
      <c r="E124" s="131" t="s">
        <v>511</v>
      </c>
      <c r="F124" s="132" t="s">
        <v>512</v>
      </c>
      <c r="G124" s="133" t="s">
        <v>139</v>
      </c>
      <c r="H124" s="134">
        <v>-18</v>
      </c>
      <c r="I124" s="135">
        <v>0.94</v>
      </c>
      <c r="J124" s="135">
        <f>ROUND(I124*H124,2)</f>
        <v>-16.920000000000002</v>
      </c>
      <c r="K124" s="132" t="s">
        <v>140</v>
      </c>
      <c r="L124" s="29"/>
      <c r="M124" s="136" t="s">
        <v>1</v>
      </c>
      <c r="N124" s="137" t="s">
        <v>41</v>
      </c>
      <c r="O124" s="138">
        <v>0</v>
      </c>
      <c r="P124" s="138">
        <f>O124*H124</f>
        <v>0</v>
      </c>
      <c r="Q124" s="138">
        <v>0</v>
      </c>
      <c r="R124" s="138">
        <f>Q124*H124</f>
        <v>0</v>
      </c>
      <c r="S124" s="138">
        <v>0</v>
      </c>
      <c r="T124" s="139">
        <f>S124*H124</f>
        <v>0</v>
      </c>
      <c r="AR124" s="140" t="s">
        <v>141</v>
      </c>
      <c r="AT124" s="140" t="s">
        <v>136</v>
      </c>
      <c r="AU124" s="140" t="s">
        <v>84</v>
      </c>
      <c r="AY124" s="17" t="s">
        <v>134</v>
      </c>
      <c r="BE124" s="141">
        <f>IF(N124="základní",J124,0)</f>
        <v>-16.920000000000002</v>
      </c>
      <c r="BF124" s="141">
        <f>IF(N124="snížená",J124,0)</f>
        <v>0</v>
      </c>
      <c r="BG124" s="141">
        <f>IF(N124="zákl. přenesená",J124,0)</f>
        <v>0</v>
      </c>
      <c r="BH124" s="141">
        <f>IF(N124="sníž. přenesená",J124,0)</f>
        <v>0</v>
      </c>
      <c r="BI124" s="141">
        <f>IF(N124="nulová",J124,0)</f>
        <v>0</v>
      </c>
      <c r="BJ124" s="17" t="s">
        <v>84</v>
      </c>
      <c r="BK124" s="141">
        <f>ROUND(I124*H124,2)</f>
        <v>-16.920000000000002</v>
      </c>
      <c r="BL124" s="17" t="s">
        <v>141</v>
      </c>
      <c r="BM124" s="140" t="s">
        <v>513</v>
      </c>
    </row>
    <row r="125" spans="2:65" s="1" customFormat="1" ht="11.25">
      <c r="B125" s="29"/>
      <c r="D125" s="142" t="s">
        <v>143</v>
      </c>
      <c r="F125" s="143" t="s">
        <v>512</v>
      </c>
      <c r="L125" s="29"/>
      <c r="M125" s="144"/>
      <c r="T125" s="53"/>
      <c r="AT125" s="17" t="s">
        <v>143</v>
      </c>
      <c r="AU125" s="17" t="s">
        <v>84</v>
      </c>
    </row>
    <row r="126" spans="2:65" s="1" customFormat="1" ht="21.75" customHeight="1">
      <c r="B126" s="128"/>
      <c r="C126" s="129" t="s">
        <v>156</v>
      </c>
      <c r="D126" s="193" t="s">
        <v>136</v>
      </c>
      <c r="E126" s="131" t="s">
        <v>514</v>
      </c>
      <c r="F126" s="132" t="s">
        <v>515</v>
      </c>
      <c r="G126" s="133" t="s">
        <v>250</v>
      </c>
      <c r="H126" s="134">
        <v>-3.5819999999999999</v>
      </c>
      <c r="I126" s="135">
        <v>0.94</v>
      </c>
      <c r="J126" s="135">
        <f>ROUND(I126*H126,2)</f>
        <v>-3.37</v>
      </c>
      <c r="K126" s="132" t="s">
        <v>140</v>
      </c>
      <c r="L126" s="29"/>
      <c r="M126" s="136" t="s">
        <v>1</v>
      </c>
      <c r="N126" s="137" t="s">
        <v>41</v>
      </c>
      <c r="O126" s="138">
        <v>0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141</v>
      </c>
      <c r="AT126" s="140" t="s">
        <v>136</v>
      </c>
      <c r="AU126" s="140" t="s">
        <v>84</v>
      </c>
      <c r="AY126" s="17" t="s">
        <v>134</v>
      </c>
      <c r="BE126" s="141">
        <f>IF(N126="základní",J126,0)</f>
        <v>-3.37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7" t="s">
        <v>84</v>
      </c>
      <c r="BK126" s="141">
        <f>ROUND(I126*H126,2)</f>
        <v>-3.37</v>
      </c>
      <c r="BL126" s="17" t="s">
        <v>141</v>
      </c>
      <c r="BM126" s="140" t="s">
        <v>516</v>
      </c>
    </row>
    <row r="127" spans="2:65" s="1" customFormat="1" ht="11.25">
      <c r="B127" s="29"/>
      <c r="D127" s="142" t="s">
        <v>143</v>
      </c>
      <c r="F127" s="143" t="s">
        <v>515</v>
      </c>
      <c r="L127" s="29"/>
      <c r="M127" s="144"/>
      <c r="T127" s="53"/>
      <c r="AT127" s="17" t="s">
        <v>143</v>
      </c>
      <c r="AU127" s="17" t="s">
        <v>84</v>
      </c>
    </row>
    <row r="128" spans="2:65" s="1" customFormat="1" ht="29.25">
      <c r="B128" s="29"/>
      <c r="D128" s="142" t="s">
        <v>152</v>
      </c>
      <c r="F128" s="158" t="s">
        <v>517</v>
      </c>
      <c r="L128" s="29"/>
      <c r="M128" s="144"/>
      <c r="T128" s="53"/>
      <c r="AT128" s="17" t="s">
        <v>152</v>
      </c>
      <c r="AU128" s="17" t="s">
        <v>84</v>
      </c>
    </row>
    <row r="129" spans="2:65" s="1" customFormat="1" ht="24.2" customHeight="1">
      <c r="B129" s="128"/>
      <c r="C129" s="129" t="s">
        <v>141</v>
      </c>
      <c r="D129" s="193" t="s">
        <v>136</v>
      </c>
      <c r="E129" s="131" t="s">
        <v>518</v>
      </c>
      <c r="F129" s="132" t="s">
        <v>519</v>
      </c>
      <c r="G129" s="133" t="s">
        <v>250</v>
      </c>
      <c r="H129" s="134">
        <v>-20.215</v>
      </c>
      <c r="I129" s="135">
        <v>169.13</v>
      </c>
      <c r="J129" s="135">
        <f>ROUND(I129*H129,2)</f>
        <v>-3418.96</v>
      </c>
      <c r="K129" s="132" t="s">
        <v>140</v>
      </c>
      <c r="L129" s="29"/>
      <c r="M129" s="136" t="s">
        <v>1</v>
      </c>
      <c r="N129" s="137" t="s">
        <v>41</v>
      </c>
      <c r="O129" s="138">
        <v>0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141</v>
      </c>
      <c r="AT129" s="140" t="s">
        <v>136</v>
      </c>
      <c r="AU129" s="140" t="s">
        <v>84</v>
      </c>
      <c r="AY129" s="17" t="s">
        <v>134</v>
      </c>
      <c r="BE129" s="141">
        <f>IF(N129="základní",J129,0)</f>
        <v>-3418.96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7" t="s">
        <v>84</v>
      </c>
      <c r="BK129" s="141">
        <f>ROUND(I129*H129,2)</f>
        <v>-3418.96</v>
      </c>
      <c r="BL129" s="17" t="s">
        <v>141</v>
      </c>
      <c r="BM129" s="140" t="s">
        <v>520</v>
      </c>
    </row>
    <row r="130" spans="2:65" s="1" customFormat="1" ht="11.25">
      <c r="B130" s="29"/>
      <c r="D130" s="142" t="s">
        <v>143</v>
      </c>
      <c r="F130" s="143" t="s">
        <v>519</v>
      </c>
      <c r="L130" s="29"/>
      <c r="M130" s="144"/>
      <c r="T130" s="53"/>
      <c r="AT130" s="17" t="s">
        <v>143</v>
      </c>
      <c r="AU130" s="17" t="s">
        <v>84</v>
      </c>
    </row>
    <row r="131" spans="2:65" s="1" customFormat="1" ht="39">
      <c r="B131" s="29"/>
      <c r="D131" s="142" t="s">
        <v>152</v>
      </c>
      <c r="F131" s="158" t="s">
        <v>521</v>
      </c>
      <c r="L131" s="29"/>
      <c r="M131" s="144"/>
      <c r="T131" s="53"/>
      <c r="AT131" s="17" t="s">
        <v>152</v>
      </c>
      <c r="AU131" s="17" t="s">
        <v>84</v>
      </c>
    </row>
    <row r="132" spans="2:65" s="12" customFormat="1" ht="11.25">
      <c r="B132" s="145"/>
      <c r="D132" s="142" t="s">
        <v>145</v>
      </c>
      <c r="E132" s="146" t="s">
        <v>1</v>
      </c>
      <c r="F132" s="147" t="s">
        <v>522</v>
      </c>
      <c r="H132" s="148">
        <v>-20.215</v>
      </c>
      <c r="L132" s="145"/>
      <c r="M132" s="149"/>
      <c r="T132" s="150"/>
      <c r="AT132" s="146" t="s">
        <v>145</v>
      </c>
      <c r="AU132" s="146" t="s">
        <v>84</v>
      </c>
      <c r="AV132" s="12" t="s">
        <v>86</v>
      </c>
      <c r="AW132" s="12" t="s">
        <v>33</v>
      </c>
      <c r="AX132" s="12" t="s">
        <v>84</v>
      </c>
      <c r="AY132" s="146" t="s">
        <v>134</v>
      </c>
    </row>
    <row r="133" spans="2:65" s="1" customFormat="1" ht="24.2" customHeight="1">
      <c r="B133" s="128"/>
      <c r="C133" s="129" t="s">
        <v>154</v>
      </c>
      <c r="D133" s="193" t="s">
        <v>136</v>
      </c>
      <c r="E133" s="131" t="s">
        <v>523</v>
      </c>
      <c r="F133" s="132" t="s">
        <v>524</v>
      </c>
      <c r="G133" s="133" t="s">
        <v>250</v>
      </c>
      <c r="H133" s="134">
        <v>-40.430999999999997</v>
      </c>
      <c r="I133" s="135">
        <v>380.55</v>
      </c>
      <c r="J133" s="135">
        <f>ROUND(I133*H133,2)</f>
        <v>-15386.02</v>
      </c>
      <c r="K133" s="132" t="s">
        <v>140</v>
      </c>
      <c r="L133" s="29"/>
      <c r="M133" s="136" t="s">
        <v>1</v>
      </c>
      <c r="N133" s="137" t="s">
        <v>41</v>
      </c>
      <c r="O133" s="138">
        <v>0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141</v>
      </c>
      <c r="AT133" s="140" t="s">
        <v>136</v>
      </c>
      <c r="AU133" s="140" t="s">
        <v>84</v>
      </c>
      <c r="AY133" s="17" t="s">
        <v>134</v>
      </c>
      <c r="BE133" s="141">
        <f>IF(N133="základní",J133,0)</f>
        <v>-15386.02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7" t="s">
        <v>84</v>
      </c>
      <c r="BK133" s="141">
        <f>ROUND(I133*H133,2)</f>
        <v>-15386.02</v>
      </c>
      <c r="BL133" s="17" t="s">
        <v>141</v>
      </c>
      <c r="BM133" s="140" t="s">
        <v>525</v>
      </c>
    </row>
    <row r="134" spans="2:65" s="1" customFormat="1" ht="11.25">
      <c r="B134" s="29"/>
      <c r="D134" s="142" t="s">
        <v>143</v>
      </c>
      <c r="F134" s="143" t="s">
        <v>524</v>
      </c>
      <c r="L134" s="29"/>
      <c r="M134" s="144"/>
      <c r="T134" s="53"/>
      <c r="AT134" s="17" t="s">
        <v>143</v>
      </c>
      <c r="AU134" s="17" t="s">
        <v>84</v>
      </c>
    </row>
    <row r="135" spans="2:65" s="1" customFormat="1" ht="48.75">
      <c r="B135" s="29"/>
      <c r="D135" s="142" t="s">
        <v>152</v>
      </c>
      <c r="F135" s="158" t="s">
        <v>526</v>
      </c>
      <c r="L135" s="29"/>
      <c r="M135" s="144"/>
      <c r="T135" s="53"/>
      <c r="AT135" s="17" t="s">
        <v>152</v>
      </c>
      <c r="AU135" s="17" t="s">
        <v>84</v>
      </c>
    </row>
    <row r="136" spans="2:65" s="12" customFormat="1" ht="11.25">
      <c r="B136" s="145"/>
      <c r="D136" s="142" t="s">
        <v>145</v>
      </c>
      <c r="E136" s="146" t="s">
        <v>1</v>
      </c>
      <c r="F136" s="147" t="s">
        <v>527</v>
      </c>
      <c r="H136" s="148">
        <v>-40.430999999999997</v>
      </c>
      <c r="L136" s="145"/>
      <c r="M136" s="149"/>
      <c r="T136" s="150"/>
      <c r="AT136" s="146" t="s">
        <v>145</v>
      </c>
      <c r="AU136" s="146" t="s">
        <v>84</v>
      </c>
      <c r="AV136" s="12" t="s">
        <v>86</v>
      </c>
      <c r="AW136" s="12" t="s">
        <v>33</v>
      </c>
      <c r="AX136" s="12" t="s">
        <v>84</v>
      </c>
      <c r="AY136" s="146" t="s">
        <v>134</v>
      </c>
    </row>
    <row r="137" spans="2:65" s="1" customFormat="1" ht="24.2" customHeight="1">
      <c r="B137" s="128"/>
      <c r="C137" s="129" t="s">
        <v>177</v>
      </c>
      <c r="D137" s="193" t="s">
        <v>136</v>
      </c>
      <c r="E137" s="131" t="s">
        <v>528</v>
      </c>
      <c r="F137" s="132" t="s">
        <v>529</v>
      </c>
      <c r="G137" s="133" t="s">
        <v>250</v>
      </c>
      <c r="H137" s="134">
        <v>-20.215</v>
      </c>
      <c r="I137" s="135">
        <v>25.37</v>
      </c>
      <c r="J137" s="135">
        <f>ROUND(I137*H137,2)</f>
        <v>-512.85</v>
      </c>
      <c r="K137" s="132" t="s">
        <v>140</v>
      </c>
      <c r="L137" s="29"/>
      <c r="M137" s="136" t="s">
        <v>1</v>
      </c>
      <c r="N137" s="137" t="s">
        <v>41</v>
      </c>
      <c r="O137" s="138">
        <v>0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141</v>
      </c>
      <c r="AT137" s="140" t="s">
        <v>136</v>
      </c>
      <c r="AU137" s="140" t="s">
        <v>84</v>
      </c>
      <c r="AY137" s="17" t="s">
        <v>134</v>
      </c>
      <c r="BE137" s="141">
        <f>IF(N137="základní",J137,0)</f>
        <v>-512.85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7" t="s">
        <v>84</v>
      </c>
      <c r="BK137" s="141">
        <f>ROUND(I137*H137,2)</f>
        <v>-512.85</v>
      </c>
      <c r="BL137" s="17" t="s">
        <v>141</v>
      </c>
      <c r="BM137" s="140" t="s">
        <v>530</v>
      </c>
    </row>
    <row r="138" spans="2:65" s="1" customFormat="1" ht="11.25">
      <c r="B138" s="29"/>
      <c r="D138" s="142" t="s">
        <v>143</v>
      </c>
      <c r="F138" s="143" t="s">
        <v>529</v>
      </c>
      <c r="L138" s="29"/>
      <c r="M138" s="144"/>
      <c r="T138" s="53"/>
      <c r="AT138" s="17" t="s">
        <v>143</v>
      </c>
      <c r="AU138" s="17" t="s">
        <v>84</v>
      </c>
    </row>
    <row r="139" spans="2:65" s="1" customFormat="1" ht="48.75">
      <c r="B139" s="29"/>
      <c r="D139" s="142" t="s">
        <v>152</v>
      </c>
      <c r="F139" s="158" t="s">
        <v>526</v>
      </c>
      <c r="L139" s="29"/>
      <c r="M139" s="144"/>
      <c r="T139" s="53"/>
      <c r="AT139" s="17" t="s">
        <v>152</v>
      </c>
      <c r="AU139" s="17" t="s">
        <v>84</v>
      </c>
    </row>
    <row r="140" spans="2:65" s="12" customFormat="1" ht="11.25">
      <c r="B140" s="145"/>
      <c r="D140" s="142" t="s">
        <v>145</v>
      </c>
      <c r="E140" s="146" t="s">
        <v>1</v>
      </c>
      <c r="F140" s="147" t="s">
        <v>522</v>
      </c>
      <c r="H140" s="148">
        <v>-20.215</v>
      </c>
      <c r="L140" s="145"/>
      <c r="M140" s="149"/>
      <c r="T140" s="150"/>
      <c r="AT140" s="146" t="s">
        <v>145</v>
      </c>
      <c r="AU140" s="146" t="s">
        <v>84</v>
      </c>
      <c r="AV140" s="12" t="s">
        <v>86</v>
      </c>
      <c r="AW140" s="12" t="s">
        <v>33</v>
      </c>
      <c r="AX140" s="12" t="s">
        <v>84</v>
      </c>
      <c r="AY140" s="146" t="s">
        <v>134</v>
      </c>
    </row>
    <row r="141" spans="2:65" s="1" customFormat="1" ht="24.2" customHeight="1">
      <c r="B141" s="128"/>
      <c r="C141" s="129" t="s">
        <v>182</v>
      </c>
      <c r="D141" s="193" t="s">
        <v>136</v>
      </c>
      <c r="E141" s="131" t="s">
        <v>531</v>
      </c>
      <c r="F141" s="132" t="s">
        <v>532</v>
      </c>
      <c r="G141" s="133" t="s">
        <v>139</v>
      </c>
      <c r="H141" s="134">
        <v>-153.6</v>
      </c>
      <c r="I141" s="135">
        <v>60.37</v>
      </c>
      <c r="J141" s="135">
        <f>ROUND(I141*H141,2)</f>
        <v>-9272.83</v>
      </c>
      <c r="K141" s="132" t="s">
        <v>140</v>
      </c>
      <c r="L141" s="29"/>
      <c r="M141" s="136" t="s">
        <v>1</v>
      </c>
      <c r="N141" s="137" t="s">
        <v>41</v>
      </c>
      <c r="O141" s="138">
        <v>0</v>
      </c>
      <c r="P141" s="138">
        <f>O141*H141</f>
        <v>0</v>
      </c>
      <c r="Q141" s="138">
        <v>9.7000000000000005E-4</v>
      </c>
      <c r="R141" s="138">
        <f>Q141*H141</f>
        <v>-0.14899200000000001</v>
      </c>
      <c r="S141" s="138">
        <v>0</v>
      </c>
      <c r="T141" s="139">
        <f>S141*H141</f>
        <v>0</v>
      </c>
      <c r="AR141" s="140" t="s">
        <v>141</v>
      </c>
      <c r="AT141" s="140" t="s">
        <v>136</v>
      </c>
      <c r="AU141" s="140" t="s">
        <v>84</v>
      </c>
      <c r="AY141" s="17" t="s">
        <v>134</v>
      </c>
      <c r="BE141" s="141">
        <f>IF(N141="základní",J141,0)</f>
        <v>-9272.83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7" t="s">
        <v>84</v>
      </c>
      <c r="BK141" s="141">
        <f>ROUND(I141*H141,2)</f>
        <v>-9272.83</v>
      </c>
      <c r="BL141" s="17" t="s">
        <v>141</v>
      </c>
      <c r="BM141" s="140" t="s">
        <v>533</v>
      </c>
    </row>
    <row r="142" spans="2:65" s="1" customFormat="1" ht="19.5">
      <c r="B142" s="29"/>
      <c r="D142" s="142" t="s">
        <v>143</v>
      </c>
      <c r="F142" s="143" t="s">
        <v>532</v>
      </c>
      <c r="L142" s="29"/>
      <c r="M142" s="144"/>
      <c r="T142" s="53"/>
      <c r="AT142" s="17" t="s">
        <v>143</v>
      </c>
      <c r="AU142" s="17" t="s">
        <v>84</v>
      </c>
    </row>
    <row r="143" spans="2:65" s="1" customFormat="1" ht="19.5">
      <c r="B143" s="29"/>
      <c r="D143" s="142" t="s">
        <v>152</v>
      </c>
      <c r="F143" s="158" t="s">
        <v>534</v>
      </c>
      <c r="L143" s="29"/>
      <c r="M143" s="144"/>
      <c r="T143" s="53"/>
      <c r="AT143" s="17" t="s">
        <v>152</v>
      </c>
      <c r="AU143" s="17" t="s">
        <v>84</v>
      </c>
    </row>
    <row r="144" spans="2:65" s="12" customFormat="1" ht="11.25">
      <c r="B144" s="145"/>
      <c r="D144" s="142" t="s">
        <v>145</v>
      </c>
      <c r="E144" s="146" t="s">
        <v>1</v>
      </c>
      <c r="F144" s="147" t="s">
        <v>535</v>
      </c>
      <c r="H144" s="148">
        <v>-153.6</v>
      </c>
      <c r="L144" s="145"/>
      <c r="M144" s="149"/>
      <c r="T144" s="150"/>
      <c r="AT144" s="146" t="s">
        <v>145</v>
      </c>
      <c r="AU144" s="146" t="s">
        <v>84</v>
      </c>
      <c r="AV144" s="12" t="s">
        <v>86</v>
      </c>
      <c r="AW144" s="12" t="s">
        <v>33</v>
      </c>
      <c r="AX144" s="12" t="s">
        <v>84</v>
      </c>
      <c r="AY144" s="146" t="s">
        <v>134</v>
      </c>
    </row>
    <row r="145" spans="2:65" s="1" customFormat="1" ht="24.2" customHeight="1">
      <c r="B145" s="128"/>
      <c r="C145" s="129" t="s">
        <v>168</v>
      </c>
      <c r="D145" s="193" t="s">
        <v>136</v>
      </c>
      <c r="E145" s="131" t="s">
        <v>536</v>
      </c>
      <c r="F145" s="132" t="s">
        <v>537</v>
      </c>
      <c r="G145" s="133" t="s">
        <v>139</v>
      </c>
      <c r="H145" s="134">
        <v>-153.6</v>
      </c>
      <c r="I145" s="135">
        <v>13.11</v>
      </c>
      <c r="J145" s="135">
        <f>ROUND(I145*H145,2)</f>
        <v>-2013.7</v>
      </c>
      <c r="K145" s="132" t="s">
        <v>140</v>
      </c>
      <c r="L145" s="29"/>
      <c r="M145" s="136" t="s">
        <v>1</v>
      </c>
      <c r="N145" s="137" t="s">
        <v>41</v>
      </c>
      <c r="O145" s="138">
        <v>0</v>
      </c>
      <c r="P145" s="138">
        <f>O145*H145</f>
        <v>0</v>
      </c>
      <c r="Q145" s="138">
        <v>0</v>
      </c>
      <c r="R145" s="138">
        <f>Q145*H145</f>
        <v>0</v>
      </c>
      <c r="S145" s="138">
        <v>0</v>
      </c>
      <c r="T145" s="139">
        <f>S145*H145</f>
        <v>0</v>
      </c>
      <c r="AR145" s="140" t="s">
        <v>141</v>
      </c>
      <c r="AT145" s="140" t="s">
        <v>136</v>
      </c>
      <c r="AU145" s="140" t="s">
        <v>84</v>
      </c>
      <c r="AY145" s="17" t="s">
        <v>134</v>
      </c>
      <c r="BE145" s="141">
        <f>IF(N145="základní",J145,0)</f>
        <v>-2013.7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7" t="s">
        <v>84</v>
      </c>
      <c r="BK145" s="141">
        <f>ROUND(I145*H145,2)</f>
        <v>-2013.7</v>
      </c>
      <c r="BL145" s="17" t="s">
        <v>141</v>
      </c>
      <c r="BM145" s="140" t="s">
        <v>538</v>
      </c>
    </row>
    <row r="146" spans="2:65" s="1" customFormat="1" ht="11.25">
      <c r="B146" s="29"/>
      <c r="D146" s="142" t="s">
        <v>143</v>
      </c>
      <c r="F146" s="143" t="s">
        <v>537</v>
      </c>
      <c r="L146" s="29"/>
      <c r="M146" s="144"/>
      <c r="T146" s="53"/>
      <c r="AT146" s="17" t="s">
        <v>143</v>
      </c>
      <c r="AU146" s="17" t="s">
        <v>84</v>
      </c>
    </row>
    <row r="147" spans="2:65" s="1" customFormat="1" ht="29.25">
      <c r="B147" s="29"/>
      <c r="D147" s="142" t="s">
        <v>152</v>
      </c>
      <c r="F147" s="158" t="s">
        <v>539</v>
      </c>
      <c r="L147" s="29"/>
      <c r="M147" s="144"/>
      <c r="T147" s="53"/>
      <c r="AT147" s="17" t="s">
        <v>152</v>
      </c>
      <c r="AU147" s="17" t="s">
        <v>84</v>
      </c>
    </row>
    <row r="148" spans="2:65" s="12" customFormat="1" ht="11.25">
      <c r="B148" s="145"/>
      <c r="D148" s="142" t="s">
        <v>145</v>
      </c>
      <c r="E148" s="146" t="s">
        <v>1</v>
      </c>
      <c r="F148" s="147" t="s">
        <v>535</v>
      </c>
      <c r="H148" s="148">
        <v>-153.6</v>
      </c>
      <c r="L148" s="145"/>
      <c r="M148" s="149"/>
      <c r="T148" s="150"/>
      <c r="AT148" s="146" t="s">
        <v>145</v>
      </c>
      <c r="AU148" s="146" t="s">
        <v>84</v>
      </c>
      <c r="AV148" s="12" t="s">
        <v>86</v>
      </c>
      <c r="AW148" s="12" t="s">
        <v>33</v>
      </c>
      <c r="AX148" s="12" t="s">
        <v>84</v>
      </c>
      <c r="AY148" s="146" t="s">
        <v>134</v>
      </c>
    </row>
    <row r="149" spans="2:65" s="1" customFormat="1" ht="24.2" customHeight="1">
      <c r="B149" s="128"/>
      <c r="C149" s="129" t="s">
        <v>162</v>
      </c>
      <c r="D149" s="193" t="s">
        <v>136</v>
      </c>
      <c r="E149" s="131" t="s">
        <v>540</v>
      </c>
      <c r="F149" s="132" t="s">
        <v>541</v>
      </c>
      <c r="G149" s="133" t="s">
        <v>250</v>
      </c>
      <c r="H149" s="134">
        <v>-40.430999999999997</v>
      </c>
      <c r="I149" s="135">
        <v>37.590000000000003</v>
      </c>
      <c r="J149" s="135">
        <f>ROUND(I149*H149,2)</f>
        <v>-1519.8</v>
      </c>
      <c r="K149" s="132" t="s">
        <v>140</v>
      </c>
      <c r="L149" s="29"/>
      <c r="M149" s="136" t="s">
        <v>1</v>
      </c>
      <c r="N149" s="137" t="s">
        <v>41</v>
      </c>
      <c r="O149" s="138">
        <v>0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141</v>
      </c>
      <c r="AT149" s="140" t="s">
        <v>136</v>
      </c>
      <c r="AU149" s="140" t="s">
        <v>84</v>
      </c>
      <c r="AY149" s="17" t="s">
        <v>134</v>
      </c>
      <c r="BE149" s="141">
        <f>IF(N149="základní",J149,0)</f>
        <v>-1519.8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7" t="s">
        <v>84</v>
      </c>
      <c r="BK149" s="141">
        <f>ROUND(I149*H149,2)</f>
        <v>-1519.8</v>
      </c>
      <c r="BL149" s="17" t="s">
        <v>141</v>
      </c>
      <c r="BM149" s="140" t="s">
        <v>542</v>
      </c>
    </row>
    <row r="150" spans="2:65" s="1" customFormat="1" ht="19.5">
      <c r="B150" s="29"/>
      <c r="D150" s="142" t="s">
        <v>143</v>
      </c>
      <c r="F150" s="143" t="s">
        <v>541</v>
      </c>
      <c r="L150" s="29"/>
      <c r="M150" s="144"/>
      <c r="T150" s="53"/>
      <c r="AT150" s="17" t="s">
        <v>143</v>
      </c>
      <c r="AU150" s="17" t="s">
        <v>84</v>
      </c>
    </row>
    <row r="151" spans="2:65" s="1" customFormat="1" ht="29.25">
      <c r="B151" s="29"/>
      <c r="D151" s="142" t="s">
        <v>152</v>
      </c>
      <c r="F151" s="158" t="s">
        <v>543</v>
      </c>
      <c r="L151" s="29"/>
      <c r="M151" s="144"/>
      <c r="T151" s="53"/>
      <c r="AT151" s="17" t="s">
        <v>152</v>
      </c>
      <c r="AU151" s="17" t="s">
        <v>84</v>
      </c>
    </row>
    <row r="152" spans="2:65" s="12" customFormat="1" ht="11.25">
      <c r="B152" s="145"/>
      <c r="D152" s="142" t="s">
        <v>145</v>
      </c>
      <c r="E152" s="146" t="s">
        <v>1</v>
      </c>
      <c r="F152" s="147" t="s">
        <v>527</v>
      </c>
      <c r="H152" s="148">
        <v>-40.430999999999997</v>
      </c>
      <c r="L152" s="145"/>
      <c r="M152" s="149"/>
      <c r="T152" s="150"/>
      <c r="AT152" s="146" t="s">
        <v>145</v>
      </c>
      <c r="AU152" s="146" t="s">
        <v>84</v>
      </c>
      <c r="AV152" s="12" t="s">
        <v>86</v>
      </c>
      <c r="AW152" s="12" t="s">
        <v>33</v>
      </c>
      <c r="AX152" s="12" t="s">
        <v>84</v>
      </c>
      <c r="AY152" s="146" t="s">
        <v>134</v>
      </c>
    </row>
    <row r="153" spans="2:65" s="1" customFormat="1" ht="24.2" customHeight="1">
      <c r="B153" s="128"/>
      <c r="C153" s="129" t="s">
        <v>198</v>
      </c>
      <c r="D153" s="193" t="s">
        <v>136</v>
      </c>
      <c r="E153" s="131" t="s">
        <v>544</v>
      </c>
      <c r="F153" s="132" t="s">
        <v>545</v>
      </c>
      <c r="G153" s="133" t="s">
        <v>250</v>
      </c>
      <c r="H153" s="134">
        <v>-10.08</v>
      </c>
      <c r="I153" s="135">
        <v>257.08</v>
      </c>
      <c r="J153" s="135">
        <f>ROUND(I153*H153,2)</f>
        <v>-2591.37</v>
      </c>
      <c r="K153" s="132" t="s">
        <v>140</v>
      </c>
      <c r="L153" s="29"/>
      <c r="M153" s="136" t="s">
        <v>1</v>
      </c>
      <c r="N153" s="137" t="s">
        <v>41</v>
      </c>
      <c r="O153" s="138">
        <v>0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141</v>
      </c>
      <c r="AT153" s="140" t="s">
        <v>136</v>
      </c>
      <c r="AU153" s="140" t="s">
        <v>84</v>
      </c>
      <c r="AY153" s="17" t="s">
        <v>134</v>
      </c>
      <c r="BE153" s="141">
        <f>IF(N153="základní",J153,0)</f>
        <v>-2591.37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7" t="s">
        <v>84</v>
      </c>
      <c r="BK153" s="141">
        <f>ROUND(I153*H153,2)</f>
        <v>-2591.37</v>
      </c>
      <c r="BL153" s="17" t="s">
        <v>141</v>
      </c>
      <c r="BM153" s="140" t="s">
        <v>546</v>
      </c>
    </row>
    <row r="154" spans="2:65" s="1" customFormat="1" ht="19.5">
      <c r="B154" s="29"/>
      <c r="D154" s="142" t="s">
        <v>143</v>
      </c>
      <c r="F154" s="143" t="s">
        <v>545</v>
      </c>
      <c r="L154" s="29"/>
      <c r="M154" s="144"/>
      <c r="T154" s="53"/>
      <c r="AT154" s="17" t="s">
        <v>143</v>
      </c>
      <c r="AU154" s="17" t="s">
        <v>84</v>
      </c>
    </row>
    <row r="155" spans="2:65" s="1" customFormat="1" ht="29.25">
      <c r="B155" s="29"/>
      <c r="D155" s="142" t="s">
        <v>152</v>
      </c>
      <c r="F155" s="158" t="s">
        <v>547</v>
      </c>
      <c r="L155" s="29"/>
      <c r="M155" s="144"/>
      <c r="T155" s="53"/>
      <c r="AT155" s="17" t="s">
        <v>152</v>
      </c>
      <c r="AU155" s="17" t="s">
        <v>84</v>
      </c>
    </row>
    <row r="156" spans="2:65" s="12" customFormat="1" ht="11.25">
      <c r="B156" s="145"/>
      <c r="D156" s="142" t="s">
        <v>145</v>
      </c>
      <c r="E156" s="146" t="s">
        <v>1</v>
      </c>
      <c r="F156" s="147" t="s">
        <v>548</v>
      </c>
      <c r="H156" s="148">
        <v>-10.08</v>
      </c>
      <c r="L156" s="145"/>
      <c r="M156" s="149"/>
      <c r="T156" s="150"/>
      <c r="AT156" s="146" t="s">
        <v>145</v>
      </c>
      <c r="AU156" s="146" t="s">
        <v>84</v>
      </c>
      <c r="AV156" s="12" t="s">
        <v>86</v>
      </c>
      <c r="AW156" s="12" t="s">
        <v>33</v>
      </c>
      <c r="AX156" s="12" t="s">
        <v>84</v>
      </c>
      <c r="AY156" s="146" t="s">
        <v>134</v>
      </c>
    </row>
    <row r="157" spans="2:65" s="1" customFormat="1" ht="37.9" customHeight="1">
      <c r="B157" s="128"/>
      <c r="C157" s="129" t="s">
        <v>208</v>
      </c>
      <c r="D157" s="193" t="s">
        <v>136</v>
      </c>
      <c r="E157" s="131" t="s">
        <v>549</v>
      </c>
      <c r="F157" s="132" t="s">
        <v>550</v>
      </c>
      <c r="G157" s="133" t="s">
        <v>250</v>
      </c>
      <c r="H157" s="134">
        <v>-50.4</v>
      </c>
      <c r="I157" s="135">
        <v>4.7</v>
      </c>
      <c r="J157" s="135">
        <f>ROUND(I157*H157,2)</f>
        <v>-236.88</v>
      </c>
      <c r="K157" s="132" t="s">
        <v>140</v>
      </c>
      <c r="L157" s="29"/>
      <c r="M157" s="136" t="s">
        <v>1</v>
      </c>
      <c r="N157" s="137" t="s">
        <v>41</v>
      </c>
      <c r="O157" s="138">
        <v>0</v>
      </c>
      <c r="P157" s="138">
        <f>O157*H157</f>
        <v>0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141</v>
      </c>
      <c r="AT157" s="140" t="s">
        <v>136</v>
      </c>
      <c r="AU157" s="140" t="s">
        <v>84</v>
      </c>
      <c r="AY157" s="17" t="s">
        <v>134</v>
      </c>
      <c r="BE157" s="141">
        <f>IF(N157="základní",J157,0)</f>
        <v>-236.88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7" t="s">
        <v>84</v>
      </c>
      <c r="BK157" s="141">
        <f>ROUND(I157*H157,2)</f>
        <v>-236.88</v>
      </c>
      <c r="BL157" s="17" t="s">
        <v>141</v>
      </c>
      <c r="BM157" s="140" t="s">
        <v>551</v>
      </c>
    </row>
    <row r="158" spans="2:65" s="1" customFormat="1" ht="19.5">
      <c r="B158" s="29"/>
      <c r="D158" s="142" t="s">
        <v>143</v>
      </c>
      <c r="F158" s="143" t="s">
        <v>550</v>
      </c>
      <c r="L158" s="29"/>
      <c r="M158" s="144"/>
      <c r="T158" s="53"/>
      <c r="AT158" s="17" t="s">
        <v>143</v>
      </c>
      <c r="AU158" s="17" t="s">
        <v>84</v>
      </c>
    </row>
    <row r="159" spans="2:65" s="1" customFormat="1" ht="29.25">
      <c r="B159" s="29"/>
      <c r="D159" s="142" t="s">
        <v>152</v>
      </c>
      <c r="F159" s="158" t="s">
        <v>547</v>
      </c>
      <c r="L159" s="29"/>
      <c r="M159" s="144"/>
      <c r="T159" s="53"/>
      <c r="AT159" s="17" t="s">
        <v>152</v>
      </c>
      <c r="AU159" s="17" t="s">
        <v>84</v>
      </c>
    </row>
    <row r="160" spans="2:65" s="12" customFormat="1" ht="11.25">
      <c r="B160" s="145"/>
      <c r="D160" s="142" t="s">
        <v>145</v>
      </c>
      <c r="E160" s="146" t="s">
        <v>1</v>
      </c>
      <c r="F160" s="147" t="s">
        <v>552</v>
      </c>
      <c r="H160" s="148">
        <v>-50.4</v>
      </c>
      <c r="L160" s="145"/>
      <c r="M160" s="149"/>
      <c r="T160" s="150"/>
      <c r="AT160" s="146" t="s">
        <v>145</v>
      </c>
      <c r="AU160" s="146" t="s">
        <v>84</v>
      </c>
      <c r="AV160" s="12" t="s">
        <v>86</v>
      </c>
      <c r="AW160" s="12" t="s">
        <v>33</v>
      </c>
      <c r="AX160" s="12" t="s">
        <v>84</v>
      </c>
      <c r="AY160" s="146" t="s">
        <v>134</v>
      </c>
    </row>
    <row r="161" spans="2:65" s="1" customFormat="1" ht="33" customHeight="1">
      <c r="B161" s="128"/>
      <c r="C161" s="129" t="s">
        <v>8</v>
      </c>
      <c r="D161" s="193" t="s">
        <v>136</v>
      </c>
      <c r="E161" s="131" t="s">
        <v>553</v>
      </c>
      <c r="F161" s="132" t="s">
        <v>554</v>
      </c>
      <c r="G161" s="133" t="s">
        <v>250</v>
      </c>
      <c r="H161" s="134">
        <v>-10.08</v>
      </c>
      <c r="I161" s="135">
        <v>15.32</v>
      </c>
      <c r="J161" s="135">
        <f>ROUND(I161*H161,2)</f>
        <v>-154.43</v>
      </c>
      <c r="K161" s="132" t="s">
        <v>140</v>
      </c>
      <c r="L161" s="29"/>
      <c r="M161" s="136" t="s">
        <v>1</v>
      </c>
      <c r="N161" s="137" t="s">
        <v>41</v>
      </c>
      <c r="O161" s="138">
        <v>0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141</v>
      </c>
      <c r="AT161" s="140" t="s">
        <v>136</v>
      </c>
      <c r="AU161" s="140" t="s">
        <v>84</v>
      </c>
      <c r="AY161" s="17" t="s">
        <v>134</v>
      </c>
      <c r="BE161" s="141">
        <f>IF(N161="základní",J161,0)</f>
        <v>-154.43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7" t="s">
        <v>84</v>
      </c>
      <c r="BK161" s="141">
        <f>ROUND(I161*H161,2)</f>
        <v>-154.43</v>
      </c>
      <c r="BL161" s="17" t="s">
        <v>141</v>
      </c>
      <c r="BM161" s="140" t="s">
        <v>555</v>
      </c>
    </row>
    <row r="162" spans="2:65" s="1" customFormat="1" ht="19.5">
      <c r="B162" s="29"/>
      <c r="D162" s="142" t="s">
        <v>143</v>
      </c>
      <c r="F162" s="143" t="s">
        <v>554</v>
      </c>
      <c r="L162" s="29"/>
      <c r="M162" s="144"/>
      <c r="T162" s="53"/>
      <c r="AT162" s="17" t="s">
        <v>143</v>
      </c>
      <c r="AU162" s="17" t="s">
        <v>84</v>
      </c>
    </row>
    <row r="163" spans="2:65" s="12" customFormat="1" ht="11.25">
      <c r="B163" s="145"/>
      <c r="D163" s="142" t="s">
        <v>145</v>
      </c>
      <c r="E163" s="146" t="s">
        <v>1</v>
      </c>
      <c r="F163" s="147" t="s">
        <v>548</v>
      </c>
      <c r="H163" s="148">
        <v>-10.08</v>
      </c>
      <c r="L163" s="145"/>
      <c r="M163" s="149"/>
      <c r="T163" s="150"/>
      <c r="AT163" s="146" t="s">
        <v>145</v>
      </c>
      <c r="AU163" s="146" t="s">
        <v>84</v>
      </c>
      <c r="AV163" s="12" t="s">
        <v>86</v>
      </c>
      <c r="AW163" s="12" t="s">
        <v>33</v>
      </c>
      <c r="AX163" s="12" t="s">
        <v>84</v>
      </c>
      <c r="AY163" s="146" t="s">
        <v>134</v>
      </c>
    </row>
    <row r="164" spans="2:65" s="1" customFormat="1" ht="24.2" customHeight="1">
      <c r="B164" s="128"/>
      <c r="C164" s="129" t="s">
        <v>218</v>
      </c>
      <c r="D164" s="193" t="s">
        <v>136</v>
      </c>
      <c r="E164" s="131" t="s">
        <v>556</v>
      </c>
      <c r="F164" s="132" t="s">
        <v>557</v>
      </c>
      <c r="G164" s="133" t="s">
        <v>250</v>
      </c>
      <c r="H164" s="134">
        <v>-30.350999999999999</v>
      </c>
      <c r="I164" s="135">
        <v>206.72</v>
      </c>
      <c r="J164" s="135">
        <f>ROUND(I164*H164,2)</f>
        <v>-6274.16</v>
      </c>
      <c r="K164" s="132" t="s">
        <v>140</v>
      </c>
      <c r="L164" s="29"/>
      <c r="M164" s="136" t="s">
        <v>1</v>
      </c>
      <c r="N164" s="137" t="s">
        <v>41</v>
      </c>
      <c r="O164" s="138">
        <v>0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141</v>
      </c>
      <c r="AT164" s="140" t="s">
        <v>136</v>
      </c>
      <c r="AU164" s="140" t="s">
        <v>84</v>
      </c>
      <c r="AY164" s="17" t="s">
        <v>134</v>
      </c>
      <c r="BE164" s="141">
        <f>IF(N164="základní",J164,0)</f>
        <v>-6274.16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7" t="s">
        <v>84</v>
      </c>
      <c r="BK164" s="141">
        <f>ROUND(I164*H164,2)</f>
        <v>-6274.16</v>
      </c>
      <c r="BL164" s="17" t="s">
        <v>141</v>
      </c>
      <c r="BM164" s="140" t="s">
        <v>558</v>
      </c>
    </row>
    <row r="165" spans="2:65" s="1" customFormat="1" ht="19.5">
      <c r="B165" s="29"/>
      <c r="D165" s="142" t="s">
        <v>143</v>
      </c>
      <c r="F165" s="143" t="s">
        <v>557</v>
      </c>
      <c r="L165" s="29"/>
      <c r="M165" s="144"/>
      <c r="T165" s="53"/>
      <c r="AT165" s="17" t="s">
        <v>143</v>
      </c>
      <c r="AU165" s="17" t="s">
        <v>84</v>
      </c>
    </row>
    <row r="166" spans="2:65" s="1" customFormat="1" ht="39">
      <c r="B166" s="29"/>
      <c r="D166" s="142" t="s">
        <v>152</v>
      </c>
      <c r="F166" s="158" t="s">
        <v>559</v>
      </c>
      <c r="L166" s="29"/>
      <c r="M166" s="144"/>
      <c r="T166" s="53"/>
      <c r="AT166" s="17" t="s">
        <v>152</v>
      </c>
      <c r="AU166" s="17" t="s">
        <v>84</v>
      </c>
    </row>
    <row r="167" spans="2:65" s="12" customFormat="1" ht="11.25">
      <c r="B167" s="145"/>
      <c r="D167" s="142" t="s">
        <v>145</v>
      </c>
      <c r="E167" s="146" t="s">
        <v>1</v>
      </c>
      <c r="F167" s="147" t="s">
        <v>560</v>
      </c>
      <c r="H167" s="148">
        <v>-30.350999999999999</v>
      </c>
      <c r="L167" s="145"/>
      <c r="M167" s="149"/>
      <c r="T167" s="150"/>
      <c r="AT167" s="146" t="s">
        <v>145</v>
      </c>
      <c r="AU167" s="146" t="s">
        <v>84</v>
      </c>
      <c r="AV167" s="12" t="s">
        <v>86</v>
      </c>
      <c r="AW167" s="12" t="s">
        <v>33</v>
      </c>
      <c r="AX167" s="12" t="s">
        <v>84</v>
      </c>
      <c r="AY167" s="146" t="s">
        <v>134</v>
      </c>
    </row>
    <row r="168" spans="2:65" s="1" customFormat="1" ht="24.2" customHeight="1">
      <c r="B168" s="128"/>
      <c r="C168" s="129" t="s">
        <v>165</v>
      </c>
      <c r="D168" s="193" t="s">
        <v>136</v>
      </c>
      <c r="E168" s="131" t="s">
        <v>561</v>
      </c>
      <c r="F168" s="132" t="s">
        <v>562</v>
      </c>
      <c r="G168" s="133" t="s">
        <v>250</v>
      </c>
      <c r="H168" s="134">
        <v>-7.5739999999999998</v>
      </c>
      <c r="I168" s="135">
        <v>553.44000000000005</v>
      </c>
      <c r="J168" s="135">
        <f>ROUND(I168*H168,2)</f>
        <v>-4191.75</v>
      </c>
      <c r="K168" s="132" t="s">
        <v>140</v>
      </c>
      <c r="L168" s="29"/>
      <c r="M168" s="136" t="s">
        <v>1</v>
      </c>
      <c r="N168" s="137" t="s">
        <v>41</v>
      </c>
      <c r="O168" s="138">
        <v>0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141</v>
      </c>
      <c r="AT168" s="140" t="s">
        <v>136</v>
      </c>
      <c r="AU168" s="140" t="s">
        <v>84</v>
      </c>
      <c r="AY168" s="17" t="s">
        <v>134</v>
      </c>
      <c r="BE168" s="141">
        <f>IF(N168="základní",J168,0)</f>
        <v>-4191.75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7" t="s">
        <v>84</v>
      </c>
      <c r="BK168" s="141">
        <f>ROUND(I168*H168,2)</f>
        <v>-4191.75</v>
      </c>
      <c r="BL168" s="17" t="s">
        <v>141</v>
      </c>
      <c r="BM168" s="140" t="s">
        <v>563</v>
      </c>
    </row>
    <row r="169" spans="2:65" s="1" customFormat="1" ht="19.5">
      <c r="B169" s="29"/>
      <c r="D169" s="142" t="s">
        <v>143</v>
      </c>
      <c r="F169" s="143" t="s">
        <v>562</v>
      </c>
      <c r="L169" s="29"/>
      <c r="M169" s="144"/>
      <c r="T169" s="53"/>
      <c r="AT169" s="17" t="s">
        <v>143</v>
      </c>
      <c r="AU169" s="17" t="s">
        <v>84</v>
      </c>
    </row>
    <row r="170" spans="2:65" s="1" customFormat="1" ht="39">
      <c r="B170" s="29"/>
      <c r="D170" s="142" t="s">
        <v>152</v>
      </c>
      <c r="F170" s="158" t="s">
        <v>564</v>
      </c>
      <c r="L170" s="29"/>
      <c r="M170" s="144"/>
      <c r="T170" s="53"/>
      <c r="AT170" s="17" t="s">
        <v>152</v>
      </c>
      <c r="AU170" s="17" t="s">
        <v>84</v>
      </c>
    </row>
    <row r="171" spans="2:65" s="12" customFormat="1" ht="11.25">
      <c r="B171" s="145"/>
      <c r="D171" s="142" t="s">
        <v>145</v>
      </c>
      <c r="E171" s="146" t="s">
        <v>1</v>
      </c>
      <c r="F171" s="147" t="s">
        <v>565</v>
      </c>
      <c r="H171" s="148">
        <v>-7.5739999999999998</v>
      </c>
      <c r="L171" s="145"/>
      <c r="M171" s="149"/>
      <c r="T171" s="150"/>
      <c r="AT171" s="146" t="s">
        <v>145</v>
      </c>
      <c r="AU171" s="146" t="s">
        <v>84</v>
      </c>
      <c r="AV171" s="12" t="s">
        <v>86</v>
      </c>
      <c r="AW171" s="12" t="s">
        <v>33</v>
      </c>
      <c r="AX171" s="12" t="s">
        <v>84</v>
      </c>
      <c r="AY171" s="146" t="s">
        <v>134</v>
      </c>
    </row>
    <row r="172" spans="2:65" s="1" customFormat="1" ht="24.2" customHeight="1">
      <c r="B172" s="128"/>
      <c r="C172" s="129" t="s">
        <v>230</v>
      </c>
      <c r="D172" s="193" t="s">
        <v>136</v>
      </c>
      <c r="E172" s="131" t="s">
        <v>566</v>
      </c>
      <c r="F172" s="132" t="s">
        <v>567</v>
      </c>
      <c r="G172" s="133" t="s">
        <v>250</v>
      </c>
      <c r="H172" s="134">
        <v>-10.08</v>
      </c>
      <c r="I172" s="135">
        <v>140.94999999999999</v>
      </c>
      <c r="J172" s="135">
        <f>ROUND(I172*H172,2)</f>
        <v>-1420.78</v>
      </c>
      <c r="K172" s="132" t="s">
        <v>140</v>
      </c>
      <c r="L172" s="29"/>
      <c r="M172" s="136" t="s">
        <v>1</v>
      </c>
      <c r="N172" s="137" t="s">
        <v>41</v>
      </c>
      <c r="O172" s="138">
        <v>0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141</v>
      </c>
      <c r="AT172" s="140" t="s">
        <v>136</v>
      </c>
      <c r="AU172" s="140" t="s">
        <v>84</v>
      </c>
      <c r="AY172" s="17" t="s">
        <v>134</v>
      </c>
      <c r="BE172" s="141">
        <f>IF(N172="základní",J172,0)</f>
        <v>-1420.78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7" t="s">
        <v>84</v>
      </c>
      <c r="BK172" s="141">
        <f>ROUND(I172*H172,2)</f>
        <v>-1420.78</v>
      </c>
      <c r="BL172" s="17" t="s">
        <v>141</v>
      </c>
      <c r="BM172" s="140" t="s">
        <v>568</v>
      </c>
    </row>
    <row r="173" spans="2:65" s="1" customFormat="1" ht="19.5">
      <c r="B173" s="29"/>
      <c r="D173" s="142" t="s">
        <v>143</v>
      </c>
      <c r="F173" s="143" t="s">
        <v>567</v>
      </c>
      <c r="L173" s="29"/>
      <c r="M173" s="144"/>
      <c r="T173" s="53"/>
      <c r="AT173" s="17" t="s">
        <v>143</v>
      </c>
      <c r="AU173" s="17" t="s">
        <v>84</v>
      </c>
    </row>
    <row r="174" spans="2:65" s="12" customFormat="1" ht="11.25">
      <c r="B174" s="145"/>
      <c r="D174" s="142" t="s">
        <v>145</v>
      </c>
      <c r="E174" s="146" t="s">
        <v>1</v>
      </c>
      <c r="F174" s="147" t="s">
        <v>548</v>
      </c>
      <c r="H174" s="148">
        <v>-10.08</v>
      </c>
      <c r="L174" s="145"/>
      <c r="M174" s="149"/>
      <c r="T174" s="150"/>
      <c r="AT174" s="146" t="s">
        <v>145</v>
      </c>
      <c r="AU174" s="146" t="s">
        <v>84</v>
      </c>
      <c r="AV174" s="12" t="s">
        <v>86</v>
      </c>
      <c r="AW174" s="12" t="s">
        <v>33</v>
      </c>
      <c r="AX174" s="12" t="s">
        <v>84</v>
      </c>
      <c r="AY174" s="146" t="s">
        <v>134</v>
      </c>
    </row>
    <row r="175" spans="2:65" s="1" customFormat="1" ht="21.75" customHeight="1">
      <c r="B175" s="128"/>
      <c r="C175" s="129" t="s">
        <v>394</v>
      </c>
      <c r="D175" s="193" t="s">
        <v>136</v>
      </c>
      <c r="E175" s="131" t="s">
        <v>239</v>
      </c>
      <c r="F175" s="132" t="s">
        <v>240</v>
      </c>
      <c r="G175" s="133" t="s">
        <v>201</v>
      </c>
      <c r="H175" s="134">
        <v>-14.47</v>
      </c>
      <c r="I175" s="135">
        <v>234.91</v>
      </c>
      <c r="J175" s="135">
        <f>ROUND(I175*H175,2)</f>
        <v>-3399.15</v>
      </c>
      <c r="K175" s="132" t="s">
        <v>140</v>
      </c>
      <c r="L175" s="29"/>
      <c r="M175" s="136" t="s">
        <v>1</v>
      </c>
      <c r="N175" s="137" t="s">
        <v>41</v>
      </c>
      <c r="O175" s="138">
        <v>0</v>
      </c>
      <c r="P175" s="138">
        <f>O175*H175</f>
        <v>0</v>
      </c>
      <c r="Q175" s="138">
        <v>0.99994000000000005</v>
      </c>
      <c r="R175" s="138">
        <f>Q175*H175</f>
        <v>-14.469131800000001</v>
      </c>
      <c r="S175" s="138">
        <v>0</v>
      </c>
      <c r="T175" s="139">
        <f>S175*H175</f>
        <v>0</v>
      </c>
      <c r="AR175" s="140" t="s">
        <v>141</v>
      </c>
      <c r="AT175" s="140" t="s">
        <v>136</v>
      </c>
      <c r="AU175" s="140" t="s">
        <v>84</v>
      </c>
      <c r="AY175" s="17" t="s">
        <v>134</v>
      </c>
      <c r="BE175" s="141">
        <f>IF(N175="základní",J175,0)</f>
        <v>-3399.15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7" t="s">
        <v>84</v>
      </c>
      <c r="BK175" s="141">
        <f>ROUND(I175*H175,2)</f>
        <v>-3399.15</v>
      </c>
      <c r="BL175" s="17" t="s">
        <v>141</v>
      </c>
      <c r="BM175" s="140" t="s">
        <v>569</v>
      </c>
    </row>
    <row r="176" spans="2:65" s="1" customFormat="1" ht="11.25">
      <c r="B176" s="29"/>
      <c r="D176" s="142" t="s">
        <v>143</v>
      </c>
      <c r="F176" s="143" t="s">
        <v>240</v>
      </c>
      <c r="L176" s="29"/>
      <c r="M176" s="144"/>
      <c r="T176" s="53"/>
      <c r="AT176" s="17" t="s">
        <v>143</v>
      </c>
      <c r="AU176" s="17" t="s">
        <v>84</v>
      </c>
    </row>
    <row r="177" spans="2:65" s="12" customFormat="1" ht="11.25">
      <c r="B177" s="145"/>
      <c r="D177" s="142" t="s">
        <v>145</v>
      </c>
      <c r="E177" s="146" t="s">
        <v>1</v>
      </c>
      <c r="F177" s="147" t="s">
        <v>570</v>
      </c>
      <c r="H177" s="148">
        <v>-14.47</v>
      </c>
      <c r="L177" s="145"/>
      <c r="M177" s="149"/>
      <c r="T177" s="150"/>
      <c r="AT177" s="146" t="s">
        <v>145</v>
      </c>
      <c r="AU177" s="146" t="s">
        <v>84</v>
      </c>
      <c r="AV177" s="12" t="s">
        <v>86</v>
      </c>
      <c r="AW177" s="12" t="s">
        <v>33</v>
      </c>
      <c r="AX177" s="12" t="s">
        <v>84</v>
      </c>
      <c r="AY177" s="146" t="s">
        <v>134</v>
      </c>
    </row>
    <row r="178" spans="2:65" s="1" customFormat="1" ht="33" customHeight="1">
      <c r="B178" s="128"/>
      <c r="C178" s="129" t="s">
        <v>399</v>
      </c>
      <c r="D178" s="193" t="s">
        <v>136</v>
      </c>
      <c r="E178" s="131" t="s">
        <v>571</v>
      </c>
      <c r="F178" s="132" t="s">
        <v>572</v>
      </c>
      <c r="G178" s="133" t="s">
        <v>139</v>
      </c>
      <c r="H178" s="134">
        <v>-23.88</v>
      </c>
      <c r="I178" s="135">
        <v>0.94</v>
      </c>
      <c r="J178" s="135">
        <f>ROUND(I178*H178,2)</f>
        <v>-22.45</v>
      </c>
      <c r="K178" s="132" t="s">
        <v>140</v>
      </c>
      <c r="L178" s="29"/>
      <c r="M178" s="136" t="s">
        <v>1</v>
      </c>
      <c r="N178" s="137" t="s">
        <v>41</v>
      </c>
      <c r="O178" s="138">
        <v>0</v>
      </c>
      <c r="P178" s="138">
        <f>O178*H178</f>
        <v>0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AR178" s="140" t="s">
        <v>141</v>
      </c>
      <c r="AT178" s="140" t="s">
        <v>136</v>
      </c>
      <c r="AU178" s="140" t="s">
        <v>84</v>
      </c>
      <c r="AY178" s="17" t="s">
        <v>134</v>
      </c>
      <c r="BE178" s="141">
        <f>IF(N178="základní",J178,0)</f>
        <v>-22.45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7" t="s">
        <v>84</v>
      </c>
      <c r="BK178" s="141">
        <f>ROUND(I178*H178,2)</f>
        <v>-22.45</v>
      </c>
      <c r="BL178" s="17" t="s">
        <v>141</v>
      </c>
      <c r="BM178" s="140" t="s">
        <v>573</v>
      </c>
    </row>
    <row r="179" spans="2:65" s="1" customFormat="1" ht="19.5">
      <c r="B179" s="29"/>
      <c r="D179" s="142" t="s">
        <v>143</v>
      </c>
      <c r="F179" s="143" t="s">
        <v>572</v>
      </c>
      <c r="L179" s="29"/>
      <c r="M179" s="144"/>
      <c r="T179" s="53"/>
      <c r="AT179" s="17" t="s">
        <v>143</v>
      </c>
      <c r="AU179" s="17" t="s">
        <v>84</v>
      </c>
    </row>
    <row r="180" spans="2:65" s="1" customFormat="1" ht="39">
      <c r="B180" s="29"/>
      <c r="D180" s="142" t="s">
        <v>152</v>
      </c>
      <c r="F180" s="158" t="s">
        <v>574</v>
      </c>
      <c r="L180" s="29"/>
      <c r="M180" s="144"/>
      <c r="T180" s="53"/>
      <c r="AT180" s="17" t="s">
        <v>152</v>
      </c>
      <c r="AU180" s="17" t="s">
        <v>84</v>
      </c>
    </row>
    <row r="181" spans="2:65" s="1" customFormat="1" ht="24.2" customHeight="1">
      <c r="B181" s="128"/>
      <c r="C181" s="129" t="s">
        <v>405</v>
      </c>
      <c r="D181" s="193" t="s">
        <v>136</v>
      </c>
      <c r="E181" s="131" t="s">
        <v>575</v>
      </c>
      <c r="F181" s="132" t="s">
        <v>576</v>
      </c>
      <c r="G181" s="133" t="s">
        <v>139</v>
      </c>
      <c r="H181" s="134">
        <v>-23.88</v>
      </c>
      <c r="I181" s="135">
        <v>0.94</v>
      </c>
      <c r="J181" s="135">
        <f>ROUND(I181*H181,2)</f>
        <v>-22.45</v>
      </c>
      <c r="K181" s="132" t="s">
        <v>140</v>
      </c>
      <c r="L181" s="29"/>
      <c r="M181" s="136" t="s">
        <v>1</v>
      </c>
      <c r="N181" s="137" t="s">
        <v>41</v>
      </c>
      <c r="O181" s="138">
        <v>0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AR181" s="140" t="s">
        <v>141</v>
      </c>
      <c r="AT181" s="140" t="s">
        <v>136</v>
      </c>
      <c r="AU181" s="140" t="s">
        <v>84</v>
      </c>
      <c r="AY181" s="17" t="s">
        <v>134</v>
      </c>
      <c r="BE181" s="141">
        <f>IF(N181="základní",J181,0)</f>
        <v>-22.45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7" t="s">
        <v>84</v>
      </c>
      <c r="BK181" s="141">
        <f>ROUND(I181*H181,2)</f>
        <v>-22.45</v>
      </c>
      <c r="BL181" s="17" t="s">
        <v>141</v>
      </c>
      <c r="BM181" s="140" t="s">
        <v>577</v>
      </c>
    </row>
    <row r="182" spans="2:65" s="1" customFormat="1" ht="19.5">
      <c r="B182" s="29"/>
      <c r="D182" s="142" t="s">
        <v>143</v>
      </c>
      <c r="F182" s="143" t="s">
        <v>576</v>
      </c>
      <c r="L182" s="29"/>
      <c r="M182" s="144"/>
      <c r="T182" s="53"/>
      <c r="AT182" s="17" t="s">
        <v>143</v>
      </c>
      <c r="AU182" s="17" t="s">
        <v>84</v>
      </c>
    </row>
    <row r="183" spans="2:65" s="1" customFormat="1" ht="29.25">
      <c r="B183" s="29"/>
      <c r="D183" s="142" t="s">
        <v>152</v>
      </c>
      <c r="F183" s="158" t="s">
        <v>578</v>
      </c>
      <c r="L183" s="29"/>
      <c r="M183" s="144"/>
      <c r="T183" s="53"/>
      <c r="AT183" s="17" t="s">
        <v>152</v>
      </c>
      <c r="AU183" s="17" t="s">
        <v>84</v>
      </c>
    </row>
    <row r="184" spans="2:65" s="1" customFormat="1" ht="16.5" customHeight="1">
      <c r="B184" s="128"/>
      <c r="C184" s="129" t="s">
        <v>183</v>
      </c>
      <c r="D184" s="193" t="s">
        <v>136</v>
      </c>
      <c r="E184" s="131" t="s">
        <v>579</v>
      </c>
      <c r="F184" s="132" t="s">
        <v>580</v>
      </c>
      <c r="G184" s="133" t="s">
        <v>376</v>
      </c>
      <c r="H184" s="134">
        <v>-0.83599999999999997</v>
      </c>
      <c r="I184" s="135">
        <v>0.94</v>
      </c>
      <c r="J184" s="135">
        <f>ROUND(I184*H184,2)</f>
        <v>-0.79</v>
      </c>
      <c r="K184" s="132" t="s">
        <v>140</v>
      </c>
      <c r="L184" s="29"/>
      <c r="M184" s="136" t="s">
        <v>1</v>
      </c>
      <c r="N184" s="137" t="s">
        <v>41</v>
      </c>
      <c r="O184" s="138">
        <v>0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141</v>
      </c>
      <c r="AT184" s="140" t="s">
        <v>136</v>
      </c>
      <c r="AU184" s="140" t="s">
        <v>84</v>
      </c>
      <c r="AY184" s="17" t="s">
        <v>134</v>
      </c>
      <c r="BE184" s="141">
        <f>IF(N184="základní",J184,0)</f>
        <v>-0.79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7" t="s">
        <v>84</v>
      </c>
      <c r="BK184" s="141">
        <f>ROUND(I184*H184,2)</f>
        <v>-0.79</v>
      </c>
      <c r="BL184" s="17" t="s">
        <v>141</v>
      </c>
      <c r="BM184" s="140" t="s">
        <v>581</v>
      </c>
    </row>
    <row r="185" spans="2:65" s="1" customFormat="1" ht="11.25">
      <c r="B185" s="29"/>
      <c r="D185" s="142" t="s">
        <v>143</v>
      </c>
      <c r="F185" s="143" t="s">
        <v>580</v>
      </c>
      <c r="L185" s="29"/>
      <c r="M185" s="144"/>
      <c r="T185" s="53"/>
      <c r="AT185" s="17" t="s">
        <v>143</v>
      </c>
      <c r="AU185" s="17" t="s">
        <v>84</v>
      </c>
    </row>
    <row r="186" spans="2:65" s="11" customFormat="1" ht="25.9" customHeight="1">
      <c r="B186" s="117"/>
      <c r="D186" s="118" t="s">
        <v>75</v>
      </c>
      <c r="E186" s="119" t="s">
        <v>141</v>
      </c>
      <c r="F186" s="119" t="s">
        <v>582</v>
      </c>
      <c r="J186" s="120">
        <f>BK186</f>
        <v>-2706.13</v>
      </c>
      <c r="L186" s="117"/>
      <c r="M186" s="121"/>
      <c r="P186" s="122">
        <f>SUM(P187:P189)</f>
        <v>0</v>
      </c>
      <c r="R186" s="122">
        <f>SUM(R187:R189)</f>
        <v>-4.9081823999999994</v>
      </c>
      <c r="T186" s="123">
        <f>SUM(T187:T189)</f>
        <v>0</v>
      </c>
      <c r="AR186" s="118" t="s">
        <v>84</v>
      </c>
      <c r="AT186" s="124" t="s">
        <v>75</v>
      </c>
      <c r="AU186" s="124" t="s">
        <v>76</v>
      </c>
      <c r="AY186" s="118" t="s">
        <v>134</v>
      </c>
      <c r="BK186" s="125">
        <f>SUM(BK187:BK189)</f>
        <v>-2706.13</v>
      </c>
    </row>
    <row r="187" spans="2:65" s="1" customFormat="1" ht="24.2" customHeight="1">
      <c r="B187" s="128"/>
      <c r="C187" s="129" t="s">
        <v>195</v>
      </c>
      <c r="D187" s="193" t="s">
        <v>136</v>
      </c>
      <c r="E187" s="131" t="s">
        <v>583</v>
      </c>
      <c r="F187" s="132" t="s">
        <v>584</v>
      </c>
      <c r="G187" s="133" t="s">
        <v>250</v>
      </c>
      <c r="H187" s="134">
        <v>-2.88</v>
      </c>
      <c r="I187" s="135">
        <v>939.63</v>
      </c>
      <c r="J187" s="135">
        <f>ROUND(I187*H187,2)</f>
        <v>-2706.13</v>
      </c>
      <c r="K187" s="132" t="s">
        <v>140</v>
      </c>
      <c r="L187" s="29"/>
      <c r="M187" s="136" t="s">
        <v>1</v>
      </c>
      <c r="N187" s="137" t="s">
        <v>41</v>
      </c>
      <c r="O187" s="138">
        <v>0</v>
      </c>
      <c r="P187" s="138">
        <f>O187*H187</f>
        <v>0</v>
      </c>
      <c r="Q187" s="138">
        <v>1.7042299999999999</v>
      </c>
      <c r="R187" s="138">
        <f>Q187*H187</f>
        <v>-4.9081823999999994</v>
      </c>
      <c r="S187" s="138">
        <v>0</v>
      </c>
      <c r="T187" s="139">
        <f>S187*H187</f>
        <v>0</v>
      </c>
      <c r="AR187" s="140" t="s">
        <v>141</v>
      </c>
      <c r="AT187" s="140" t="s">
        <v>136</v>
      </c>
      <c r="AU187" s="140" t="s">
        <v>84</v>
      </c>
      <c r="AY187" s="17" t="s">
        <v>134</v>
      </c>
      <c r="BE187" s="141">
        <f>IF(N187="základní",J187,0)</f>
        <v>-2706.13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7" t="s">
        <v>84</v>
      </c>
      <c r="BK187" s="141">
        <f>ROUND(I187*H187,2)</f>
        <v>-2706.13</v>
      </c>
      <c r="BL187" s="17" t="s">
        <v>141</v>
      </c>
      <c r="BM187" s="140" t="s">
        <v>585</v>
      </c>
    </row>
    <row r="188" spans="2:65" s="1" customFormat="1" ht="11.25">
      <c r="B188" s="29"/>
      <c r="D188" s="142" t="s">
        <v>143</v>
      </c>
      <c r="F188" s="143" t="s">
        <v>584</v>
      </c>
      <c r="L188" s="29"/>
      <c r="M188" s="144"/>
      <c r="T188" s="53"/>
      <c r="AT188" s="17" t="s">
        <v>143</v>
      </c>
      <c r="AU188" s="17" t="s">
        <v>84</v>
      </c>
    </row>
    <row r="189" spans="2:65" s="12" customFormat="1" ht="11.25">
      <c r="B189" s="145"/>
      <c r="D189" s="142" t="s">
        <v>145</v>
      </c>
      <c r="E189" s="146" t="s">
        <v>1</v>
      </c>
      <c r="F189" s="147" t="s">
        <v>586</v>
      </c>
      <c r="H189" s="148">
        <v>-2.88</v>
      </c>
      <c r="L189" s="145"/>
      <c r="M189" s="149"/>
      <c r="T189" s="150"/>
      <c r="AT189" s="146" t="s">
        <v>145</v>
      </c>
      <c r="AU189" s="146" t="s">
        <v>84</v>
      </c>
      <c r="AV189" s="12" t="s">
        <v>86</v>
      </c>
      <c r="AW189" s="12" t="s">
        <v>33</v>
      </c>
      <c r="AX189" s="12" t="s">
        <v>84</v>
      </c>
      <c r="AY189" s="146" t="s">
        <v>134</v>
      </c>
    </row>
    <row r="190" spans="2:65" s="11" customFormat="1" ht="25.9" customHeight="1">
      <c r="B190" s="117"/>
      <c r="D190" s="118" t="s">
        <v>75</v>
      </c>
      <c r="E190" s="119" t="s">
        <v>300</v>
      </c>
      <c r="F190" s="119" t="s">
        <v>301</v>
      </c>
      <c r="J190" s="120">
        <f>BK190</f>
        <v>-3494.38</v>
      </c>
      <c r="L190" s="117"/>
      <c r="M190" s="121"/>
      <c r="P190" s="122">
        <f>SUM(P191:P194)</f>
        <v>0</v>
      </c>
      <c r="R190" s="122">
        <f>SUM(R191:R194)</f>
        <v>0</v>
      </c>
      <c r="T190" s="123">
        <f>SUM(T191:T194)</f>
        <v>0</v>
      </c>
      <c r="AR190" s="118" t="s">
        <v>84</v>
      </c>
      <c r="AT190" s="124" t="s">
        <v>75</v>
      </c>
      <c r="AU190" s="124" t="s">
        <v>76</v>
      </c>
      <c r="AY190" s="118" t="s">
        <v>134</v>
      </c>
      <c r="BK190" s="125">
        <f>SUM(BK191:BK194)</f>
        <v>-3494.38</v>
      </c>
    </row>
    <row r="191" spans="2:65" s="1" customFormat="1" ht="24.2" customHeight="1">
      <c r="B191" s="128"/>
      <c r="C191" s="129" t="s">
        <v>7</v>
      </c>
      <c r="D191" s="193" t="s">
        <v>136</v>
      </c>
      <c r="E191" s="131" t="s">
        <v>302</v>
      </c>
      <c r="F191" s="132" t="s">
        <v>303</v>
      </c>
      <c r="G191" s="133" t="s">
        <v>201</v>
      </c>
      <c r="H191" s="134">
        <v>-21.94</v>
      </c>
      <c r="I191" s="135">
        <v>159.27000000000001</v>
      </c>
      <c r="J191" s="135">
        <f>ROUND(I191*H191,2)</f>
        <v>-3494.38</v>
      </c>
      <c r="K191" s="132" t="s">
        <v>140</v>
      </c>
      <c r="L191" s="29"/>
      <c r="M191" s="136" t="s">
        <v>1</v>
      </c>
      <c r="N191" s="137" t="s">
        <v>41</v>
      </c>
      <c r="O191" s="138">
        <v>0</v>
      </c>
      <c r="P191" s="138">
        <f>O191*H191</f>
        <v>0</v>
      </c>
      <c r="Q191" s="138">
        <v>0</v>
      </c>
      <c r="R191" s="138">
        <f>Q191*H191</f>
        <v>0</v>
      </c>
      <c r="S191" s="138">
        <v>0</v>
      </c>
      <c r="T191" s="139">
        <f>S191*H191</f>
        <v>0</v>
      </c>
      <c r="AR191" s="140" t="s">
        <v>141</v>
      </c>
      <c r="AT191" s="140" t="s">
        <v>136</v>
      </c>
      <c r="AU191" s="140" t="s">
        <v>84</v>
      </c>
      <c r="AY191" s="17" t="s">
        <v>134</v>
      </c>
      <c r="BE191" s="141">
        <f>IF(N191="základní",J191,0)</f>
        <v>-3494.38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7" t="s">
        <v>84</v>
      </c>
      <c r="BK191" s="141">
        <f>ROUND(I191*H191,2)</f>
        <v>-3494.38</v>
      </c>
      <c r="BL191" s="17" t="s">
        <v>141</v>
      </c>
      <c r="BM191" s="140" t="s">
        <v>587</v>
      </c>
    </row>
    <row r="192" spans="2:65" s="1" customFormat="1" ht="19.5">
      <c r="B192" s="29"/>
      <c r="D192" s="142" t="s">
        <v>143</v>
      </c>
      <c r="F192" s="143" t="s">
        <v>303</v>
      </c>
      <c r="L192" s="29"/>
      <c r="M192" s="144"/>
      <c r="T192" s="53"/>
      <c r="AT192" s="17" t="s">
        <v>143</v>
      </c>
      <c r="AU192" s="17" t="s">
        <v>84</v>
      </c>
    </row>
    <row r="193" spans="2:51" s="1" customFormat="1" ht="29.25">
      <c r="B193" s="29"/>
      <c r="D193" s="142" t="s">
        <v>152</v>
      </c>
      <c r="F193" s="158" t="s">
        <v>305</v>
      </c>
      <c r="L193" s="29"/>
      <c r="M193" s="144"/>
      <c r="T193" s="53"/>
      <c r="AT193" s="17" t="s">
        <v>152</v>
      </c>
      <c r="AU193" s="17" t="s">
        <v>84</v>
      </c>
    </row>
    <row r="194" spans="2:51" s="12" customFormat="1" ht="11.25">
      <c r="B194" s="145"/>
      <c r="D194" s="142" t="s">
        <v>145</v>
      </c>
      <c r="E194" s="146" t="s">
        <v>1</v>
      </c>
      <c r="F194" s="147" t="s">
        <v>588</v>
      </c>
      <c r="H194" s="148">
        <v>-21.94</v>
      </c>
      <c r="L194" s="145"/>
      <c r="M194" s="182"/>
      <c r="N194" s="183"/>
      <c r="O194" s="183"/>
      <c r="P194" s="183"/>
      <c r="Q194" s="183"/>
      <c r="R194" s="183"/>
      <c r="S194" s="183"/>
      <c r="T194" s="184"/>
      <c r="AT194" s="146" t="s">
        <v>145</v>
      </c>
      <c r="AU194" s="146" t="s">
        <v>84</v>
      </c>
      <c r="AV194" s="12" t="s">
        <v>86</v>
      </c>
      <c r="AW194" s="12" t="s">
        <v>33</v>
      </c>
      <c r="AX194" s="12" t="s">
        <v>84</v>
      </c>
      <c r="AY194" s="146" t="s">
        <v>134</v>
      </c>
    </row>
    <row r="195" spans="2:51" s="1" customFormat="1" ht="6.95" customHeight="1">
      <c r="B195" s="41"/>
      <c r="C195" s="42"/>
      <c r="D195" s="42"/>
      <c r="E195" s="42"/>
      <c r="F195" s="42"/>
      <c r="G195" s="42"/>
      <c r="H195" s="42"/>
      <c r="I195" s="42"/>
      <c r="J195" s="42"/>
      <c r="K195" s="42"/>
      <c r="L195" s="29"/>
    </row>
  </sheetData>
  <autoFilter ref="C118:K194" xr:uid="{00000000-0009-0000-0000-000007000000}"/>
  <mergeCells count="8">
    <mergeCell ref="E109:H109"/>
    <mergeCell ref="E111:H111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ZL1 - Změnový list č.1 - ...</vt:lpstr>
      <vt:lpstr>ZL1.1 - Změnový list č.1....</vt:lpstr>
      <vt:lpstr>ZL1.2 - Změnový list č.1....</vt:lpstr>
      <vt:lpstr>ZL1.3 - Změnový list č.1....</vt:lpstr>
      <vt:lpstr>ZL1.4 - Změnový list č.1....</vt:lpstr>
      <vt:lpstr>ZL1.5 - Změnový list č.1....</vt:lpstr>
      <vt:lpstr>ZL1.6 - Změnový list č.1....</vt:lpstr>
      <vt:lpstr>'Rekapitulace stavby'!Názvy_tisku</vt:lpstr>
      <vt:lpstr>'ZL1 - Změnový list č.1 - ...'!Názvy_tisku</vt:lpstr>
      <vt:lpstr>'ZL1.1 - Změnový list č.1....'!Názvy_tisku</vt:lpstr>
      <vt:lpstr>'ZL1.2 - Změnový list č.1....'!Názvy_tisku</vt:lpstr>
      <vt:lpstr>'ZL1.3 - Změnový list č.1....'!Názvy_tisku</vt:lpstr>
      <vt:lpstr>'ZL1.4 - Změnový list č.1....'!Názvy_tisku</vt:lpstr>
      <vt:lpstr>'ZL1.5 - Změnový list č.1....'!Názvy_tisku</vt:lpstr>
      <vt:lpstr>'ZL1.6 - Změnový list č.1....'!Názvy_tisku</vt:lpstr>
      <vt:lpstr>'Rekapitulace stavby'!Oblast_tisku</vt:lpstr>
      <vt:lpstr>'ZL1 - Změnový list č.1 - ...'!Oblast_tisku</vt:lpstr>
      <vt:lpstr>'ZL1.1 - Změnový list č.1....'!Oblast_tisku</vt:lpstr>
      <vt:lpstr>'ZL1.2 - Změnový list č.1....'!Oblast_tisku</vt:lpstr>
      <vt:lpstr>'ZL1.3 - Změnový list č.1....'!Oblast_tisku</vt:lpstr>
      <vt:lpstr>'ZL1.4 - Změnový list č.1....'!Oblast_tisku</vt:lpstr>
      <vt:lpstr>'ZL1.5 - Změnový list č.1....'!Oblast_tisku</vt:lpstr>
      <vt:lpstr>'ZL1.6 - Změnový list č.1....'!Oblast_tisku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TEREZKA\Tereza</dc:creator>
  <cp:lastModifiedBy>Tereza Kozlíková</cp:lastModifiedBy>
  <dcterms:created xsi:type="dcterms:W3CDTF">2024-08-14T13:33:35Z</dcterms:created>
  <dcterms:modified xsi:type="dcterms:W3CDTF">2024-08-14T13:34:41Z</dcterms:modified>
</cp:coreProperties>
</file>